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jrasmussen\Desktop\New folder 2\"/>
    </mc:Choice>
  </mc:AlternateContent>
  <xr:revisionPtr revIDLastSave="0" documentId="8_{1058C246-84A0-479B-AA09-77191D8B2183}" xr6:coauthVersionLast="47" xr6:coauthVersionMax="47" xr10:uidLastSave="{00000000-0000-0000-0000-000000000000}"/>
  <bookViews>
    <workbookView xWindow="-120" yWindow="-120" windowWidth="24240" windowHeight="13140" firstSheet="5" activeTab="5" xr2:uid="{24B251E5-66E3-4C18-80E9-46B71420BD04}"/>
  </bookViews>
  <sheets>
    <sheet name="MSG Data" sheetId="3" state="hidden" r:id="rId1"/>
    <sheet name="Q2 Emp &amp; Earn Data" sheetId="5" state="hidden" r:id="rId2"/>
    <sheet name="Q4 Emp &amp; Cred Data" sheetId="6" state="hidden" r:id="rId3"/>
    <sheet name="Est0" sheetId="11" state="hidden" r:id="rId4"/>
    <sheet name="Indicators" sheetId="14" state="hidden" r:id="rId5"/>
    <sheet name="Overview" sheetId="12" r:id="rId6"/>
    <sheet name="Data for Models" sheetId="13" r:id="rId7"/>
    <sheet name="MSG Model" sheetId="2" r:id="rId8"/>
    <sheet name="Q2 Emp Rate Model" sheetId="15" r:id="rId9"/>
    <sheet name="Med Earn Model" sheetId="8" r:id="rId10"/>
    <sheet name="Q4 Emp Rate Model" sheetId="9" r:id="rId11"/>
    <sheet name="Cred Att Model" sheetId="10" r:id="rId12"/>
    <sheet name="Estimate0s" sheetId="16"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7" i="2" l="1"/>
  <c r="C66" i="2"/>
  <c r="C65" i="2"/>
  <c r="C64" i="2"/>
  <c r="C63" i="2"/>
  <c r="C62" i="2"/>
  <c r="C61" i="2"/>
  <c r="C60" i="2"/>
  <c r="C59" i="2"/>
  <c r="C58" i="2"/>
  <c r="C57" i="2"/>
  <c r="C56" i="2"/>
  <c r="C55" i="2"/>
  <c r="C53" i="2"/>
  <c r="C52" i="2"/>
  <c r="C51" i="2"/>
  <c r="C50" i="2"/>
  <c r="C49" i="2"/>
  <c r="C48" i="2"/>
  <c r="C47" i="2"/>
  <c r="C46" i="2"/>
  <c r="C45" i="2"/>
  <c r="C43" i="2"/>
  <c r="C42" i="2"/>
  <c r="C41" i="2"/>
  <c r="C39" i="2"/>
  <c r="C38" i="2"/>
  <c r="C37" i="2"/>
  <c r="C36" i="2"/>
  <c r="C35" i="2"/>
  <c r="C34" i="2"/>
  <c r="C32" i="2"/>
  <c r="C31" i="2"/>
  <c r="C30" i="2"/>
  <c r="C29" i="2"/>
  <c r="C27" i="2"/>
  <c r="C26" i="2"/>
  <c r="C25" i="2"/>
  <c r="C24" i="2"/>
  <c r="C23" i="2"/>
  <c r="C21" i="2"/>
  <c r="C20" i="2"/>
  <c r="C19" i="2"/>
  <c r="C18" i="2"/>
  <c r="C16" i="2"/>
  <c r="C13" i="2"/>
  <c r="C12" i="2"/>
  <c r="C11" i="2"/>
  <c r="C10" i="2"/>
  <c r="C9" i="2"/>
  <c r="C6" i="2"/>
  <c r="B4" i="10" l="1"/>
  <c r="B4" i="9"/>
  <c r="B4" i="8"/>
  <c r="B4" i="15"/>
  <c r="C59" i="8" l="1"/>
  <c r="C50" i="8"/>
  <c r="C41" i="8"/>
  <c r="C31" i="8"/>
  <c r="C22" i="8"/>
  <c r="C10" i="8"/>
  <c r="C11" i="8"/>
  <c r="C66" i="8"/>
  <c r="C58" i="8"/>
  <c r="C49" i="8"/>
  <c r="C40" i="8"/>
  <c r="C30" i="8"/>
  <c r="C20" i="8"/>
  <c r="C9" i="8"/>
  <c r="C65" i="8"/>
  <c r="C57" i="8"/>
  <c r="C48" i="8"/>
  <c r="C38" i="8"/>
  <c r="C29" i="8"/>
  <c r="C19" i="8"/>
  <c r="C6" i="8"/>
  <c r="C51" i="8"/>
  <c r="C64" i="8"/>
  <c r="C56" i="8"/>
  <c r="C47" i="8"/>
  <c r="C37" i="8"/>
  <c r="C28" i="8"/>
  <c r="C18" i="8"/>
  <c r="C63" i="8"/>
  <c r="C55" i="8"/>
  <c r="C46" i="8"/>
  <c r="C36" i="8"/>
  <c r="C26" i="8"/>
  <c r="C17" i="8"/>
  <c r="C33" i="8"/>
  <c r="C62" i="8"/>
  <c r="C54" i="8"/>
  <c r="C45" i="8"/>
  <c r="C35" i="8"/>
  <c r="C25" i="8"/>
  <c r="C15" i="8"/>
  <c r="C42" i="8"/>
  <c r="C61" i="8"/>
  <c r="C52" i="8"/>
  <c r="C44" i="8"/>
  <c r="C34" i="8"/>
  <c r="C24" i="8"/>
  <c r="C12" i="8"/>
  <c r="C60" i="8"/>
  <c r="C23" i="8"/>
  <c r="C65" i="9"/>
  <c r="C57" i="9"/>
  <c r="C48" i="9"/>
  <c r="C39" i="9"/>
  <c r="C29" i="9"/>
  <c r="C19" i="9"/>
  <c r="C6" i="9"/>
  <c r="C64" i="9"/>
  <c r="C56" i="9"/>
  <c r="C47" i="9"/>
  <c r="C37" i="9"/>
  <c r="C28" i="9"/>
  <c r="C18" i="9"/>
  <c r="C9" i="9"/>
  <c r="C63" i="9"/>
  <c r="C55" i="9"/>
  <c r="C46" i="9"/>
  <c r="C36" i="9"/>
  <c r="C27" i="9"/>
  <c r="C17" i="9"/>
  <c r="C62" i="9"/>
  <c r="C54" i="9"/>
  <c r="C45" i="9"/>
  <c r="C35" i="9"/>
  <c r="C25" i="9"/>
  <c r="C16" i="9"/>
  <c r="C61" i="9"/>
  <c r="C53" i="9"/>
  <c r="C44" i="9"/>
  <c r="C34" i="9"/>
  <c r="C24" i="9"/>
  <c r="C14" i="9"/>
  <c r="C49" i="9"/>
  <c r="C30" i="9"/>
  <c r="C21" i="9"/>
  <c r="C60" i="9"/>
  <c r="C51" i="9"/>
  <c r="C43" i="9"/>
  <c r="C33" i="9"/>
  <c r="C23" i="9"/>
  <c r="C11" i="9"/>
  <c r="C59" i="9"/>
  <c r="C50" i="9"/>
  <c r="C41" i="9"/>
  <c r="C32" i="9"/>
  <c r="C22" i="9"/>
  <c r="C10" i="9"/>
  <c r="C58" i="9"/>
  <c r="C40" i="9"/>
  <c r="C64" i="10"/>
  <c r="C56" i="10"/>
  <c r="C47" i="10"/>
  <c r="C37" i="10"/>
  <c r="C28" i="10"/>
  <c r="C18" i="10"/>
  <c r="C6" i="10"/>
  <c r="C63" i="10"/>
  <c r="C55" i="10"/>
  <c r="C46" i="10"/>
  <c r="C36" i="10"/>
  <c r="C27" i="10"/>
  <c r="C17" i="10"/>
  <c r="C62" i="10"/>
  <c r="C54" i="10"/>
  <c r="C45" i="10"/>
  <c r="C35" i="10"/>
  <c r="C25" i="10"/>
  <c r="C16" i="10"/>
  <c r="C61" i="10"/>
  <c r="C53" i="10"/>
  <c r="C44" i="10"/>
  <c r="C34" i="10"/>
  <c r="C24" i="10"/>
  <c r="C14" i="10"/>
  <c r="C48" i="10"/>
  <c r="C60" i="10"/>
  <c r="C51" i="10"/>
  <c r="C43" i="10"/>
  <c r="C33" i="10"/>
  <c r="C23" i="10"/>
  <c r="C11" i="10"/>
  <c r="C57" i="10"/>
  <c r="C19" i="10"/>
  <c r="C59" i="10"/>
  <c r="C50" i="10"/>
  <c r="C41" i="10"/>
  <c r="C32" i="10"/>
  <c r="C22" i="10"/>
  <c r="C10" i="10"/>
  <c r="C29" i="10"/>
  <c r="C58" i="10"/>
  <c r="C49" i="10"/>
  <c r="C40" i="10"/>
  <c r="C30" i="10"/>
  <c r="C21" i="10"/>
  <c r="C9" i="10"/>
  <c r="C65" i="10"/>
  <c r="C39" i="10"/>
  <c r="C66" i="15"/>
  <c r="C58" i="15"/>
  <c r="C49" i="15"/>
  <c r="C40" i="15"/>
  <c r="C30" i="15"/>
  <c r="C20" i="15"/>
  <c r="C9" i="15"/>
  <c r="C48" i="15"/>
  <c r="C29" i="15"/>
  <c r="C6" i="15"/>
  <c r="C26" i="15"/>
  <c r="C54" i="15"/>
  <c r="C35" i="15"/>
  <c r="C25" i="15"/>
  <c r="C24" i="15"/>
  <c r="C42" i="15"/>
  <c r="C11" i="15"/>
  <c r="C65" i="15"/>
  <c r="C64" i="15"/>
  <c r="C56" i="15"/>
  <c r="C47" i="15"/>
  <c r="C37" i="15"/>
  <c r="C28" i="15"/>
  <c r="C18" i="15"/>
  <c r="C46" i="15"/>
  <c r="C45" i="15"/>
  <c r="C52" i="15"/>
  <c r="C34" i="15"/>
  <c r="C51" i="15"/>
  <c r="C33" i="15"/>
  <c r="C63" i="15"/>
  <c r="C62" i="15"/>
  <c r="C61" i="15"/>
  <c r="C60" i="15"/>
  <c r="C59" i="15"/>
  <c r="C50" i="15"/>
  <c r="C41" i="15"/>
  <c r="C31" i="15"/>
  <c r="C22" i="15"/>
  <c r="C10" i="15"/>
  <c r="C57" i="15"/>
  <c r="C38" i="15"/>
  <c r="C19" i="15"/>
  <c r="C55" i="15"/>
  <c r="C36" i="15"/>
  <c r="C17" i="15"/>
  <c r="C15" i="15"/>
  <c r="C44" i="15"/>
  <c r="C12" i="15"/>
  <c r="C23" i="15"/>
  <c r="G54" i="11" l="1"/>
  <c r="E54" i="11"/>
  <c r="G29" i="11"/>
  <c r="K23" i="11"/>
  <c r="G23" i="11"/>
  <c r="E23" i="11"/>
  <c r="G17" i="11"/>
  <c r="K14" i="11"/>
  <c r="I14" i="11"/>
  <c r="G14" i="11"/>
  <c r="E14" i="11"/>
  <c r="C14" i="11"/>
  <c r="G10" i="11"/>
  <c r="K9" i="11"/>
  <c r="I9" i="11"/>
  <c r="G9" i="11"/>
  <c r="E9" i="11"/>
  <c r="C9" i="11"/>
  <c r="K7" i="11"/>
  <c r="I7" i="11"/>
  <c r="G7" i="11"/>
  <c r="E7" i="11"/>
</calcChain>
</file>

<file path=xl/sharedStrings.xml><?xml version="1.0" encoding="utf-8"?>
<sst xmlns="http://schemas.openxmlformats.org/spreadsheetml/2006/main" count="1834" uniqueCount="285">
  <si>
    <t>state</t>
  </si>
  <si>
    <t>male</t>
  </si>
  <si>
    <t>agegrp_1618</t>
  </si>
  <si>
    <t>agegrp_1924</t>
  </si>
  <si>
    <t>agegrp_2544</t>
  </si>
  <si>
    <t>agegrp_45pl</t>
  </si>
  <si>
    <t>hisp</t>
  </si>
  <si>
    <t>asian_hi</t>
  </si>
  <si>
    <t>black</t>
  </si>
  <si>
    <t>white</t>
  </si>
  <si>
    <t>amind_tworace</t>
  </si>
  <si>
    <t>edu_unknown</t>
  </si>
  <si>
    <t>edu_lths</t>
  </si>
  <si>
    <t>edu_hs</t>
  </si>
  <si>
    <t>edu_gths</t>
  </si>
  <si>
    <t>abeesl_abe12</t>
  </si>
  <si>
    <t>abeesl_abe34</t>
  </si>
  <si>
    <t>abeesl_abe56</t>
  </si>
  <si>
    <t>abeesl_esl12</t>
  </si>
  <si>
    <t>abeesl_esl34</t>
  </si>
  <si>
    <t>abeesl_esl56</t>
  </si>
  <si>
    <t>lfs_emp</t>
  </si>
  <si>
    <t>lfs_unemp</t>
  </si>
  <si>
    <t>lfs_notinlf</t>
  </si>
  <si>
    <t>ltunemp</t>
  </si>
  <si>
    <t>disabl</t>
  </si>
  <si>
    <t>homeless</t>
  </si>
  <si>
    <t>exoff</t>
  </si>
  <si>
    <t>tanftwoyr</t>
  </si>
  <si>
    <t>singlepar</t>
  </si>
  <si>
    <t>displhome</t>
  </si>
  <si>
    <t>migrant</t>
  </si>
  <si>
    <t>lowinc</t>
  </si>
  <si>
    <t>ur</t>
  </si>
  <si>
    <t>pct_business</t>
  </si>
  <si>
    <t>pct_construction</t>
  </si>
  <si>
    <t>pct_edhealthcare</t>
  </si>
  <si>
    <t>pct_financial</t>
  </si>
  <si>
    <t>pct_information</t>
  </si>
  <si>
    <t>pct_leisure</t>
  </si>
  <si>
    <t>pct_manufacturing</t>
  </si>
  <si>
    <t>pct_natresources</t>
  </si>
  <si>
    <t>pct_otherserv</t>
  </si>
  <si>
    <t>pct_publicadmin</t>
  </si>
  <si>
    <t>pct_tradeutil</t>
  </si>
  <si>
    <t>pct_unclassified</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</si>
  <si>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</si>
  <si>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</si>
  <si>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</si>
  <si>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</si>
  <si>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</si>
  <si>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</si>
  <si>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</si>
  <si>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</si>
  <si>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</si>
  <si>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</si>
  <si>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</si>
  <si>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</si>
  <si>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</si>
  <si>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</si>
  <si>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</si>
  <si>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</si>
  <si>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</si>
  <si>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</si>
  <si>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</si>
  <si>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</si>
  <si>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</si>
  <si>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</si>
  <si>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</si>
  <si>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</si>
  <si>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</si>
  <si>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</si>
  <si>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</si>
  <si>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</si>
  <si>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</si>
  <si>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</si>
  <si>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</si>
  <si>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</si>
  <si>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</si>
  <si>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</si>
  <si>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</si>
  <si>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</si>
  <si>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</si>
  <si>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</si>
  <si>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</si>
  <si>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</si>
  <si>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</si>
  <si>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</si>
  <si>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</si>
  <si>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</si>
  <si>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</si>
  <si>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</si>
  <si>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</si>
  <si>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</si>
  <si>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</si>
  <si>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</si>
  <si>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</si>
  <si>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Puerto Rico</t>
  </si>
  <si>
    <t>Reported values and predicted values from final model for each performance indicator</t>
  </si>
  <si>
    <t>State</t>
  </si>
  <si>
    <t>Reported MSG rate PY2020-21</t>
  </si>
  <si>
    <r>
      <t>Estimate</t>
    </r>
    <r>
      <rPr>
        <vertAlign val="subscript"/>
        <sz val="11"/>
        <color theme="1"/>
        <rFont val="Calibri"/>
        <family val="2"/>
        <scheme val="minor"/>
      </rPr>
      <t>0</t>
    </r>
  </si>
  <si>
    <r>
      <t>Reported Q2 employment rate PY2019-20 cohort</t>
    </r>
    <r>
      <rPr>
        <vertAlign val="superscript"/>
        <sz val="11"/>
        <color theme="1"/>
        <rFont val="Calibri"/>
        <family val="2"/>
        <scheme val="minor"/>
      </rPr>
      <t>1</t>
    </r>
  </si>
  <si>
    <r>
      <t>Reported median earnings PY2019-20 cohort</t>
    </r>
    <r>
      <rPr>
        <vertAlign val="superscript"/>
        <sz val="11"/>
        <color theme="1"/>
        <rFont val="Calibri"/>
        <family val="2"/>
        <scheme val="minor"/>
      </rPr>
      <t>1</t>
    </r>
  </si>
  <si>
    <r>
      <t>Reported Q4 employment rate CY2019-20 cohort</t>
    </r>
    <r>
      <rPr>
        <vertAlign val="superscript"/>
        <sz val="11"/>
        <color theme="1"/>
        <rFont val="Calibri"/>
        <family val="2"/>
        <scheme val="minor"/>
      </rPr>
      <t>2</t>
    </r>
  </si>
  <si>
    <r>
      <t>Reported credential attainment rate CY2019-20 cohort</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</si>
  <si>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 xml:space="preserve"> The Q2 employment rate and median earnings for PY2019-20 participants are reported in the PY2020-21 SPR Table. The predicted values for the PY2019-20 cohort are based on PY2019-20 state characteristics and economic data from quarters of exit and quarters of data collection.</t>
    </r>
  </si>
  <si>
    <r>
      <rPr>
        <vertAlign val="superscript"/>
        <sz val="11"/>
        <color theme="1"/>
        <rFont val="Calibri"/>
        <family val="2"/>
        <scheme val="minor"/>
      </rPr>
      <t>2</t>
    </r>
    <r>
      <rPr>
        <sz val="11"/>
        <color theme="1"/>
        <rFont val="Calibri"/>
        <family val="2"/>
        <scheme val="minor"/>
      </rPr>
      <t xml:space="preserve"> The Q4 employment rate and credential attainment rate for CY2019-20 participants are reported in the PY2020-21 SPR Table. The predicted values for the CY2019-20 cohort are based on an average of PY2018-19 and PY2019-20 state characteristics and economic data from quarters of exit and quarters of data collection.</t>
    </r>
  </si>
  <si>
    <t>NOTE: Cells highlighted in yellow are states excluded from the model for that perfomance indicator. Predicted values shown are an average of the predicted values for states included in the model.</t>
  </si>
  <si>
    <t>year</t>
  </si>
  <si>
    <t>msg_rate</t>
  </si>
  <si>
    <t>q2emp_rate</t>
  </si>
  <si>
    <t>med_earn</t>
  </si>
  <si>
    <t>cyear</t>
  </si>
  <si>
    <t>q4emp_rate</t>
  </si>
  <si>
    <t>cred_rate</t>
  </si>
  <si>
    <t>Overview</t>
  </si>
  <si>
    <t>Purpose</t>
  </si>
  <si>
    <t xml:space="preserve">The Workforce Innovation and Opportunity Act (WIOA) section 116 requires the use of a statistical adjustment model (SAM) for each performance indicator. Statistical models can be used with National Reporting System (NRS) data for two main purposes:
1.     Informing target setting for each performance indicator
2.     Adjusting levels of performance for each indicator
This tool discusses and displays the statistical adjustment models and the predicted values from the models that will be used in negotiations for program year (PY) 2022-23 and PY 2023-24. Statistical adjustment models are used for measurable skill gains (MSGs), second quarter after exit (Q2) employment rate, median earnings, fourth quarter after exit (Q4) employment rate, and the credential attainment rate.
The Office of Career, Technical, and Adult Education (OCTAE) Program Memorandum on Negotiations and Sanctions Guidance for the WIOA Core Programs (20-2) provides details and summarizes the way that the statistical model will be used to inform target setting and adjust levels of performance. It is available at https://www2.ed.gov/about/offices/list/ovae/pi/AdultEd/octae-program-memo-20-2.pdf. </t>
  </si>
  <si>
    <r>
      <t>Steps to generate Estimate</t>
    </r>
    <r>
      <rPr>
        <b/>
        <vertAlign val="subscript"/>
        <sz val="12"/>
        <color theme="1"/>
        <rFont val="Calibri"/>
        <family val="2"/>
        <scheme val="minor"/>
      </rPr>
      <t>0</t>
    </r>
  </si>
  <si>
    <r>
      <t>Estimate</t>
    </r>
    <r>
      <rPr>
        <vertAlign val="subscript"/>
        <sz val="11"/>
        <color theme="1"/>
        <rFont val="Calibri"/>
        <family val="2"/>
        <scheme val="minor"/>
      </rPr>
      <t>0</t>
    </r>
    <r>
      <rPr>
        <sz val="11"/>
        <color theme="1"/>
        <rFont val="Calibri"/>
        <family val="2"/>
        <scheme val="minor"/>
      </rPr>
      <t xml:space="preserve"> is the predicted performance indicator value from the model that is used as one of four factors in negotiations. Estimate</t>
    </r>
    <r>
      <rPr>
        <vertAlign val="subscript"/>
        <sz val="11"/>
        <color theme="1"/>
        <rFont val="Calibri"/>
        <family val="2"/>
        <scheme val="minor"/>
      </rPr>
      <t>0</t>
    </r>
    <r>
      <rPr>
        <sz val="11"/>
        <color theme="1"/>
        <rFont val="Calibri"/>
        <family val="2"/>
        <scheme val="minor"/>
      </rPr>
      <t xml:space="preserve"> reflects how participant characteristics and state economic conditions are related to performance indicator values. Estimate</t>
    </r>
    <r>
      <rPr>
        <vertAlign val="subscript"/>
        <sz val="11"/>
        <color theme="1"/>
        <rFont val="Calibri"/>
        <family val="2"/>
        <scheme val="minor"/>
      </rPr>
      <t>0</t>
    </r>
    <r>
      <rPr>
        <sz val="11"/>
        <color theme="1"/>
        <rFont val="Calibri"/>
        <family val="2"/>
        <scheme val="minor"/>
      </rPr>
      <t xml:space="preserve"> is predicted performance based on the most recent participant characteristics and state economic conditions. Each performance indicator has associated Estimate0's, and each state has its own value of Estimate</t>
    </r>
    <r>
      <rPr>
        <vertAlign val="subscript"/>
        <sz val="11"/>
        <color theme="1"/>
        <rFont val="Calibri"/>
        <family val="2"/>
        <scheme val="minor"/>
      </rPr>
      <t>0</t>
    </r>
    <r>
      <rPr>
        <sz val="11"/>
        <color theme="1"/>
        <rFont val="Calibri"/>
        <family val="2"/>
        <scheme val="minor"/>
      </rPr>
      <t xml:space="preserve"> for each performance indicator. Estimate</t>
    </r>
    <r>
      <rPr>
        <vertAlign val="subscript"/>
        <sz val="11"/>
        <color theme="1"/>
        <rFont val="Calibri"/>
        <family val="2"/>
        <scheme val="minor"/>
      </rPr>
      <t>0</t>
    </r>
    <r>
      <rPr>
        <sz val="11"/>
        <color theme="1"/>
        <rFont val="Calibri"/>
        <family val="2"/>
        <scheme val="minor"/>
      </rPr>
      <t>'s are calculated using the following steps.</t>
    </r>
  </si>
  <si>
    <t>1.     For each performance indicator, a regression model is run using available data on the performance indicator, NRS participant characteristics, and state economic conditions. Models for the five performance indicators include the same predictor variables of participant characteristics and economic conditions. The regression model includes a state-specific coefficient (state fixed-effect) that accounts for any other state factors that would affect performance indicators and are constant over time.</t>
  </si>
  <si>
    <r>
      <t>2.     Coefficients from the estimated model are muliplied by the most recent data on participant characteristics and economic conditions. These products are summed across measures and summed with the state coefficient to generate a predicted value of the performance indicator. This predicted value is Estimate</t>
    </r>
    <r>
      <rPr>
        <vertAlign val="subscript"/>
        <sz val="11"/>
        <color theme="1"/>
        <rFont val="Calibri"/>
        <family val="2"/>
        <scheme val="minor"/>
      </rPr>
      <t>0</t>
    </r>
    <r>
      <rPr>
        <sz val="11"/>
        <color theme="1"/>
        <rFont val="Calibri"/>
        <family val="2"/>
        <scheme val="minor"/>
      </rPr>
      <t>.</t>
    </r>
  </si>
  <si>
    <t>States excluded from models</t>
  </si>
  <si>
    <r>
      <t>States are excluded from models if the state has difficulty reporting barriers to employment measures or if the state was not able to report or has difficulty reporting performance indicator values. If a state is not included in a particular model, Estimate</t>
    </r>
    <r>
      <rPr>
        <vertAlign val="subscript"/>
        <sz val="11"/>
        <color theme="1"/>
        <rFont val="Calibri"/>
        <family val="2"/>
        <scheme val="minor"/>
      </rPr>
      <t>0</t>
    </r>
    <r>
      <rPr>
        <sz val="11"/>
        <color theme="1"/>
        <rFont val="Calibri"/>
        <family val="2"/>
        <scheme val="minor"/>
      </rPr>
      <t xml:space="preserve"> for that state is based on the average of states' predicted values for states included in the model. The following states are excluded from each model.</t>
    </r>
  </si>
  <si>
    <r>
      <rPr>
        <b/>
        <sz val="11"/>
        <color theme="1"/>
        <rFont val="Calibri"/>
        <family val="2"/>
        <scheme val="minor"/>
      </rPr>
      <t>MSG model:</t>
    </r>
    <r>
      <rPr>
        <sz val="11"/>
        <color theme="1"/>
        <rFont val="Calibri"/>
        <family val="2"/>
        <scheme val="minor"/>
      </rPr>
      <t xml:space="preserve"> Connecticut and Hawaii</t>
    </r>
  </si>
  <si>
    <r>
      <rPr>
        <b/>
        <sz val="11"/>
        <color theme="1"/>
        <rFont val="Calibri"/>
        <family val="2"/>
        <scheme val="minor"/>
      </rPr>
      <t>Q2 employment rate model:</t>
    </r>
    <r>
      <rPr>
        <sz val="11"/>
        <color theme="1"/>
        <rFont val="Calibri"/>
        <family val="2"/>
        <scheme val="minor"/>
      </rPr>
      <t xml:space="preserve"> California, Connecticut, Hawaii, and Maryland</t>
    </r>
  </si>
  <si>
    <r>
      <rPr>
        <b/>
        <sz val="11"/>
        <color theme="1"/>
        <rFont val="Calibri"/>
        <family val="2"/>
        <scheme val="minor"/>
      </rPr>
      <t xml:space="preserve">Median earnings model: </t>
    </r>
    <r>
      <rPr>
        <sz val="11"/>
        <color theme="1"/>
        <rFont val="Calibri"/>
        <family val="2"/>
        <scheme val="minor"/>
      </rPr>
      <t>California, Connecticut, Delaware, Hawaii, Indiana, Maryland, Montana, and Puerto Rico</t>
    </r>
  </si>
  <si>
    <r>
      <rPr>
        <b/>
        <sz val="11"/>
        <color theme="1"/>
        <rFont val="Calibri"/>
        <family val="2"/>
        <scheme val="minor"/>
      </rPr>
      <t xml:space="preserve">Q4 employment rate model: </t>
    </r>
    <r>
      <rPr>
        <sz val="11"/>
        <color theme="1"/>
        <rFont val="Calibri"/>
        <family val="2"/>
        <scheme val="minor"/>
      </rPr>
      <t>California, Connecticut, and Hawaii</t>
    </r>
  </si>
  <si>
    <r>
      <rPr>
        <b/>
        <sz val="11"/>
        <color theme="1"/>
        <rFont val="Calibri"/>
        <family val="2"/>
        <scheme val="minor"/>
      </rPr>
      <t xml:space="preserve">Credential attainment rate model: </t>
    </r>
    <r>
      <rPr>
        <sz val="11"/>
        <color theme="1"/>
        <rFont val="Calibri"/>
        <family val="2"/>
        <scheme val="minor"/>
      </rPr>
      <t>California, Connecticut, Hawaii, and Maryland</t>
    </r>
  </si>
  <si>
    <t>How to use this tool</t>
  </si>
  <si>
    <r>
      <rPr>
        <b/>
        <sz val="11"/>
        <color theme="1"/>
        <rFont val="Calibri"/>
        <family val="2"/>
        <scheme val="minor"/>
      </rPr>
      <t>Data for Models tab:</t>
    </r>
    <r>
      <rPr>
        <sz val="11"/>
        <color theme="1"/>
        <rFont val="Calibri"/>
        <family val="2"/>
        <scheme val="minor"/>
      </rPr>
      <t xml:space="preserve"> This tab includes more details on the data used to estimate each model and the data used to generate the predicted Estimate</t>
    </r>
    <r>
      <rPr>
        <vertAlign val="subscript"/>
        <sz val="11"/>
        <color theme="1"/>
        <rFont val="Calibri"/>
        <family val="2"/>
        <scheme val="minor"/>
      </rPr>
      <t>0</t>
    </r>
    <r>
      <rPr>
        <sz val="11"/>
        <color theme="1"/>
        <rFont val="Calibri"/>
        <family val="2"/>
        <scheme val="minor"/>
      </rPr>
      <t xml:space="preserve">. See this tab for descriptions of the program year (PY) cohorts used for the MSG, Q2 employment rate, and median earnings models, and the calendar year (CY) cohorts used for the Q4 employment rate and credential attainment rate models. </t>
    </r>
  </si>
  <si>
    <r>
      <rPr>
        <b/>
        <sz val="11"/>
        <color theme="1"/>
        <rFont val="Calibri"/>
        <family val="2"/>
        <scheme val="minor"/>
      </rPr>
      <t>Performance indicator model tabs:</t>
    </r>
    <r>
      <rPr>
        <sz val="11"/>
        <color theme="1"/>
        <rFont val="Calibri"/>
        <family val="2"/>
        <scheme val="minor"/>
      </rPr>
      <t xml:space="preserve"> On the MSG Model tab, select a state. This state will be applied to all the model tabs. After a state is selected, Estimate</t>
    </r>
    <r>
      <rPr>
        <vertAlign val="subscript"/>
        <sz val="11"/>
        <color theme="1"/>
        <rFont val="Calibri"/>
        <family val="2"/>
        <scheme val="minor"/>
      </rPr>
      <t>0</t>
    </r>
    <r>
      <rPr>
        <sz val="11"/>
        <color theme="1"/>
        <rFont val="Calibri"/>
        <family val="2"/>
        <scheme val="minor"/>
      </rPr>
      <t xml:space="preserve"> and reported peformance indicator values will display for that state. The most recent data on participant characteristics and state economic conditions that is used for prediction will also be displayed. Coefficients for each predictor variable and the state coefficients are shown on these tabs.</t>
    </r>
  </si>
  <si>
    <r>
      <rPr>
        <b/>
        <sz val="11"/>
        <color theme="1"/>
        <rFont val="Calibri"/>
        <family val="2"/>
        <scheme val="minor"/>
      </rPr>
      <t>Estimate0s tab:</t>
    </r>
    <r>
      <rPr>
        <sz val="11"/>
        <color theme="1"/>
        <rFont val="Calibri"/>
        <family val="2"/>
        <scheme val="minor"/>
      </rPr>
      <t xml:space="preserve"> This tab displays reported values for the performance indicators and Estimate</t>
    </r>
    <r>
      <rPr>
        <vertAlign val="subscript"/>
        <sz val="11"/>
        <color theme="1"/>
        <rFont val="Calibri"/>
        <family val="2"/>
        <scheme val="minor"/>
      </rPr>
      <t>0</t>
    </r>
    <r>
      <rPr>
        <sz val="11"/>
        <color theme="1"/>
        <rFont val="Calibri"/>
        <family val="2"/>
        <scheme val="minor"/>
      </rPr>
      <t>'s for each performance indicator, for each state.</t>
    </r>
  </si>
  <si>
    <t>Data used in statistical adjustment models</t>
  </si>
  <si>
    <r>
      <rPr>
        <b/>
        <sz val="11"/>
        <color theme="1"/>
        <rFont val="Calibri"/>
        <family val="2"/>
        <scheme val="minor"/>
      </rPr>
      <t>Years of data used for model estimation:</t>
    </r>
    <r>
      <rPr>
        <sz val="11"/>
        <color theme="1"/>
        <rFont val="Calibri"/>
        <family val="2"/>
        <scheme val="minor"/>
      </rPr>
      <t xml:space="preserve"> Five years of data are used in the MSG model. Four years of data are used in the Q2 employment rate and median earnings models. Three years of data are used in the Q4 employment rate and credential attainment rate models. The tables below show the years of data used in each model.</t>
    </r>
  </si>
  <si>
    <r>
      <rPr>
        <b/>
        <sz val="11"/>
        <color rgb="FF000000"/>
        <rFont val="Calibri"/>
        <family val="2"/>
        <scheme val="minor"/>
      </rPr>
      <t>Cohorts:</t>
    </r>
    <r>
      <rPr>
        <sz val="11"/>
        <color rgb="FF000000"/>
        <rFont val="Calibri"/>
        <family val="2"/>
        <scheme val="minor"/>
      </rPr>
      <t xml:space="preserve"> The Q2 employment rate and median earnings are reported two quarters after exit. Data for these two state indicators are available starting in the program year (PY) 2017 NRS tables. The PY 2017 NRS table values for these indicators correspond to participants who exited in PY 2016. The PY 2016 participants and the associated PY 2017 indicator values are referred to as the PY 2016 cohort. The Q4 employment rate and credential attainment rate are reported four quarters after exit. Complete data for these two state indicators are available starting in the PY 2018 NRS tables. The PY 2018 NRS table values are for participants who exited in calendar year (CY) 2017. The CY 2017 participants and the associated PY 2018 indicator values are referred to as the CY 2017 cohort. This cohort terminology is used for the other years, as well.</t>
    </r>
  </si>
  <si>
    <r>
      <rPr>
        <b/>
        <sz val="11"/>
        <color theme="1"/>
        <rFont val="Calibri"/>
        <family val="2"/>
        <scheme val="minor"/>
      </rPr>
      <t>Data used for prediction:</t>
    </r>
    <r>
      <rPr>
        <sz val="11"/>
        <color theme="1"/>
        <rFont val="Calibri"/>
        <family val="2"/>
        <scheme val="minor"/>
      </rPr>
      <t xml:space="preserve"> NRS participant characteristics and economic measures are multiplied by the estimated coefficients to generate a prediction of the outcome that is called Estimate</t>
    </r>
    <r>
      <rPr>
        <vertAlign val="subscript"/>
        <sz val="11"/>
        <color theme="1"/>
        <rFont val="Calibri"/>
        <family val="2"/>
        <scheme val="minor"/>
      </rPr>
      <t>0</t>
    </r>
    <r>
      <rPr>
        <sz val="11"/>
        <color theme="1"/>
        <rFont val="Calibri"/>
        <family val="2"/>
        <scheme val="minor"/>
      </rPr>
      <t>. The top row in each table below shows the most recent NRS participant characteristics and economic data that are used to predict Estimate</t>
    </r>
    <r>
      <rPr>
        <vertAlign val="subscript"/>
        <sz val="11"/>
        <color theme="1"/>
        <rFont val="Calibri"/>
        <family val="2"/>
        <scheme val="minor"/>
      </rPr>
      <t>0</t>
    </r>
    <r>
      <rPr>
        <sz val="11"/>
        <color theme="1"/>
        <rFont val="Calibri"/>
        <family val="2"/>
        <scheme val="minor"/>
      </rPr>
      <t>.</t>
    </r>
  </si>
  <si>
    <r>
      <rPr>
        <b/>
        <sz val="11"/>
        <color theme="1"/>
        <rFont val="Calibri"/>
        <family val="2"/>
        <scheme val="minor"/>
      </rPr>
      <t xml:space="preserve">Economic data: </t>
    </r>
    <r>
      <rPr>
        <sz val="11"/>
        <color theme="1"/>
        <rFont val="Calibri"/>
        <family val="2"/>
        <scheme val="minor"/>
      </rPr>
      <t>Economic data from quarters of exit and quarters of data collection are averaged to create measures that are used in model estimation. The column on quarters of exit and quarters of data collection shows the time period used to generate the economic measures.</t>
    </r>
  </si>
  <si>
    <t>MSG Rate Model</t>
  </si>
  <si>
    <t>Cohort</t>
  </si>
  <si>
    <t>Quarters of exit</t>
  </si>
  <si>
    <t>Quarters of data collection</t>
  </si>
  <si>
    <t>Quarters of exit AND quarters of data collection</t>
  </si>
  <si>
    <t>Economic data used</t>
  </si>
  <si>
    <t>NRS participant characteristics data used</t>
  </si>
  <si>
    <t>PY 2020 (July 1, 2020 - June 30, 2021)</t>
  </si>
  <si>
    <t>July 1, 2020 - June 30, 2021 (CY 2020 Q3 - 2021 Q2)</t>
  </si>
  <si>
    <t>PY 2019 (July 1, 2019 - June 30, 2020)</t>
  </si>
  <si>
    <t>July 1, 2019 - June 30, 2020 (CY 2019 Q3 - 2020 Q2)</t>
  </si>
  <si>
    <t>PY 2018 (July 1, 2018 - June 30, 2019)</t>
  </si>
  <si>
    <t>July 1, 2018 - June 30, 2019 (CY 2018 Q3 - 2019 Q2)</t>
  </si>
  <si>
    <t>PY 2017 (July 1, 2017 - June 30, 2018)</t>
  </si>
  <si>
    <t>July 1, 2017 - June 30, 2018 (CY 2017 Q3 - 2018 Q2)</t>
  </si>
  <si>
    <t>PY 2016 (July 1, 2016 - June 30, 2017)</t>
  </si>
  <si>
    <t>July 1, 2016 - June 30, 2017 (CY 2016 Q3 - 2017 Q2)</t>
  </si>
  <si>
    <t>NOTE: For MSG, there is no gap between quarters of exit and quarters of data collection.</t>
  </si>
  <si>
    <t>Q2 Employment Rate and Median Earnings Models</t>
  </si>
  <si>
    <t>CY 2020 (January 1, 2020 - December 31, 2020)</t>
  </si>
  <si>
    <t>PY 2019 and CY 2020 (July 1, 2019 - December 31, 2020)</t>
  </si>
  <si>
    <t>July 1, 2019 - December 31, 2020 (CY 2019 Q2 - 2020 Q4)</t>
  </si>
  <si>
    <t>CY 2019 (January 1, 2019 - December 31, 2019)</t>
  </si>
  <si>
    <t>PY 2018 and CY 2019 (July 1, 2018 - December 31, 2019)</t>
  </si>
  <si>
    <t>July 1, 2018 - December 31, 2019 (CY 2018 Q2 - 2019 Q4)</t>
  </si>
  <si>
    <t>CY 2018 (January 1, 2018 - December 31, 2018)</t>
  </si>
  <si>
    <t>PY 2017 and CY 2018 (July 1, 2017 - December 31, 2018)</t>
  </si>
  <si>
    <t>July 1, 2017 - December 31, 2018 (CY 2017 Q2 - 2018 Q4)</t>
  </si>
  <si>
    <t>CY 2017 (January 1, 2017 - December 31, 2017)</t>
  </si>
  <si>
    <t>PY 2016 and CY 2017 (July 1, 2016 - December 31, 2017)</t>
  </si>
  <si>
    <t>July 1, 2016 - December 31, 2017 (CY 2016 Q2 - 2017 Q4)</t>
  </si>
  <si>
    <t>NOTE: For Q2 employment rate and median earnings, there is a two quarter gap between quarters of exit and quarters of data collection.</t>
  </si>
  <si>
    <t>Q4 Employment Rate and Credential Attainment Rate Models</t>
  </si>
  <si>
    <t>CY 2019 (January 1, 2019-December 31, 2019)</t>
  </si>
  <si>
    <t>CY 2019 and CY 2020 (January 1, 2019 - December 31, 2020)</t>
  </si>
  <si>
    <t>January 1, 2019 - December 31, 2020 (CY 2019 Q1 - 2020 Q4)</t>
  </si>
  <si>
    <t>Average of PY 2019 and PY 2020</t>
  </si>
  <si>
    <t>CY 2018 (January 1, 2018-December 31, 2018)</t>
  </si>
  <si>
    <t>January 1, 2018 - December 31, 2019 (CY 2018 Q1 - 2019 Q4)</t>
  </si>
  <si>
    <t>Average of PY 2018 and PY 2019</t>
  </si>
  <si>
    <t>CY 2018 (January 1, 2018 -December 31, 2018)</t>
  </si>
  <si>
    <t>CY 2018 and CY 2019 (January 1, 2018 - December 31, 2019)</t>
  </si>
  <si>
    <t>Average of PY 2017 and PY 2018</t>
  </si>
  <si>
    <t>NOTE: For Q4 employment rate and credential attainment rate, there is a four quarter gap between quarters of exit and quarters of data collection.</t>
  </si>
  <si>
    <t>MSG Model</t>
  </si>
  <si>
    <t>&lt;- Select state</t>
  </si>
  <si>
    <r>
      <t>Estimate</t>
    </r>
    <r>
      <rPr>
        <vertAlign val="subscript"/>
        <sz val="12"/>
        <color theme="1"/>
        <rFont val="Calibri"/>
        <family val="2"/>
        <scheme val="minor"/>
      </rPr>
      <t>0</t>
    </r>
    <r>
      <rPr>
        <sz val="12"/>
        <color theme="1"/>
        <rFont val="Calibri"/>
        <family val="2"/>
        <scheme val="minor"/>
      </rPr>
      <t xml:space="preserve"> for PY 2022-23 and PY 2023-24</t>
    </r>
  </si>
  <si>
    <t>Reported MSG</t>
  </si>
  <si>
    <t>PY 2020-21</t>
  </si>
  <si>
    <t>PY 2019-20</t>
  </si>
  <si>
    <t>PY 2018-19</t>
  </si>
  <si>
    <t>PY 2017-18</t>
  </si>
  <si>
    <t>PY 2016-17</t>
  </si>
  <si>
    <t>Predictor variables included in model</t>
  </si>
  <si>
    <t>PY 2020-21 values</t>
  </si>
  <si>
    <t>Coefficient</t>
  </si>
  <si>
    <t>% Male</t>
  </si>
  <si>
    <t>Age group</t>
  </si>
  <si>
    <t>% age 16-18 (omitted category)</t>
  </si>
  <si>
    <t>n/a</t>
  </si>
  <si>
    <t>% age 19-24</t>
  </si>
  <si>
    <t>% age 25-44</t>
  </si>
  <si>
    <t>% age 45 and older</t>
  </si>
  <si>
    <t>Race and ethnicity</t>
  </si>
  <si>
    <t>% Hispanic (omitted category)</t>
  </si>
  <si>
    <t>% Asian or Hawaiian or other Pacific Islander</t>
  </si>
  <si>
    <t>% Black</t>
  </si>
  <si>
    <t>% White</t>
  </si>
  <si>
    <t>% American Indian or Alaskan Native or two or more races</t>
  </si>
  <si>
    <t>Highest degree or level of school completed</t>
  </si>
  <si>
    <t>% unknown</t>
  </si>
  <si>
    <t>% less than a high school diploma (omitted category)</t>
  </si>
  <si>
    <t>% high school diploma or alternate credential</t>
  </si>
  <si>
    <t>% some postsecondary education (no degree) or postsecondary or professional degree</t>
  </si>
  <si>
    <t>Entering educational functioning level</t>
  </si>
  <si>
    <t>% ABE Level 1 or 2 (omitted category)</t>
  </si>
  <si>
    <t>% ABE Level 3 or 4</t>
  </si>
  <si>
    <t>% ABE Level 5 or 6</t>
  </si>
  <si>
    <t>% ESL Level 1 or 2</t>
  </si>
  <si>
    <t>% ESL Level 3 or 4</t>
  </si>
  <si>
    <t>% ESL Level 5 or 6</t>
  </si>
  <si>
    <t>Labor force status on entry</t>
  </si>
  <si>
    <t>% employed or employed but received 
notice of termination (omitted category)</t>
  </si>
  <si>
    <t>% unemployed</t>
  </si>
  <si>
    <t>% not in the labor force</t>
  </si>
  <si>
    <t>Barriers to employment</t>
  </si>
  <si>
    <t xml:space="preserve">% long-term unemployed </t>
  </si>
  <si>
    <t>% individuals with disabilities</t>
  </si>
  <si>
    <t>% homeless individuals/runaway youth</t>
  </si>
  <si>
    <t>% ex-offenders</t>
  </si>
  <si>
    <t>% exhausting TANF within 2 years</t>
  </si>
  <si>
    <t>% single parents</t>
  </si>
  <si>
    <t>% displaced homemakers</t>
  </si>
  <si>
    <t>% migrant and seasonal farmworkers</t>
  </si>
  <si>
    <t>% low-income individuals</t>
  </si>
  <si>
    <t>State economic conditions</t>
  </si>
  <si>
    <t>State unemployment rate</t>
  </si>
  <si>
    <t>% employed in professional and business services</t>
  </si>
  <si>
    <t>% employed in construction</t>
  </si>
  <si>
    <t>% employed in education and health services (omitted category)</t>
  </si>
  <si>
    <t>% employed in financial activities</t>
  </si>
  <si>
    <t>% employed in information</t>
  </si>
  <si>
    <t>% employed in leisure and hospitality</t>
  </si>
  <si>
    <t>% employed in manufacturing</t>
  </si>
  <si>
    <t>% employed in natural resources and mining</t>
  </si>
  <si>
    <t>% employed in other services</t>
  </si>
  <si>
    <t>% employed in public administration</t>
  </si>
  <si>
    <t>% employed in trade, transit, and utilities</t>
  </si>
  <si>
    <t>% employed unclassified</t>
  </si>
  <si>
    <t>State coefficients (state fixed effects)</t>
  </si>
  <si>
    <t>Q2 Employment Rate Model</t>
  </si>
  <si>
    <t>&lt;- To change state, select state from MSG Model tab</t>
  </si>
  <si>
    <t>Reported Q2 employment rate</t>
  </si>
  <si>
    <t>PY 2019-20 cohort</t>
  </si>
  <si>
    <t>PY 2018-19 cohort</t>
  </si>
  <si>
    <t>PY 2017-18 cohort</t>
  </si>
  <si>
    <t>PY 2016-17 cohort</t>
  </si>
  <si>
    <t>PY 2019-20 cohort values</t>
  </si>
  <si>
    <t>Median Earnings Model</t>
  </si>
  <si>
    <t>Reported median earnings</t>
  </si>
  <si>
    <t>Q4 Employment Rate Model</t>
  </si>
  <si>
    <t>Reported Q4 employment rate</t>
  </si>
  <si>
    <t>CY 2019 cohort</t>
  </si>
  <si>
    <t>CY 2018 cohort</t>
  </si>
  <si>
    <t>CY 2017 cohort</t>
  </si>
  <si>
    <t>CY 2019 
cohort values</t>
  </si>
  <si>
    <t>Credential Attainment Rate Model</t>
  </si>
  <si>
    <t>Reported credential attainment rate</t>
  </si>
  <si>
    <r>
      <t>Reported state indicator values and Estimate</t>
    </r>
    <r>
      <rPr>
        <b/>
        <vertAlign val="subscript"/>
        <sz val="14"/>
        <color theme="1"/>
        <rFont val="Calibri"/>
        <family val="2"/>
        <scheme val="minor"/>
      </rPr>
      <t>0</t>
    </r>
    <r>
      <rPr>
        <b/>
        <sz val="14"/>
        <color theme="1"/>
        <rFont val="Calibri"/>
        <family val="2"/>
        <scheme val="minor"/>
      </rPr>
      <t>'s for each state indicator</t>
    </r>
  </si>
  <si>
    <t>MSG</t>
  </si>
  <si>
    <t>Q2 employment rate</t>
  </si>
  <si>
    <t>Median earnings</t>
  </si>
  <si>
    <t>Q4 employment rate</t>
  </si>
  <si>
    <t>Credential attainment rate</t>
  </si>
  <si>
    <t>Reported</t>
  </si>
  <si>
    <t>Reported by PY cohort</t>
  </si>
  <si>
    <t>Reported by CY cohort</t>
  </si>
  <si>
    <t>PY 2016</t>
  </si>
  <si>
    <t>PY 2017</t>
  </si>
  <si>
    <t>PY 2018</t>
  </si>
  <si>
    <t>PY 2019</t>
  </si>
  <si>
    <t>PY 2020</t>
  </si>
  <si>
    <r>
      <t>Estimate</t>
    </r>
    <r>
      <rPr>
        <vertAlign val="subscript"/>
        <sz val="10"/>
        <color theme="1"/>
        <rFont val="Calibri"/>
        <family val="2"/>
        <scheme val="minor"/>
      </rPr>
      <t>0</t>
    </r>
  </si>
  <si>
    <t>CY 2017</t>
  </si>
  <si>
    <t>CY 2018</t>
  </si>
  <si>
    <t>CY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</si>
</sst>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00"/>
    <numFmt numFmtId="167" formatCode="&quot;$&quot;#,##0"/>
  </numFmts>
  <fonts count="16" x14ac:knownFonts="1">
    <font>
      <sz val="11"/>
      <color theme="1"/>
      <name val="Calibri"/>
      <family val="2"/>
      <scheme val="minor"/>
    </font>
    <font>
      <b/>
      <sz val="11"/>
      <color theme="1"/>
      <name val="Calibri"/>
      <family val="2"/>
      <scheme val="minor"/>
    </font>
    <font>
      <b/>
      <sz val="14"/>
      <color theme="1"/>
      <name val="Calibri"/>
      <family val="2"/>
      <scheme val="minor"/>
    </font>
    <font>
      <vertAlign val="superscript"/>
      <sz val="11"/>
      <color theme="1"/>
      <name val="Calibri"/>
      <family val="2"/>
      <scheme val="minor"/>
    </font>
    <font>
      <sz val="10"/>
      <color theme="1"/>
      <name val="Calibri"/>
      <family val="2"/>
      <scheme val="minor"/>
    </font>
    <font>
      <sz val="12"/>
      <color theme="1"/>
      <name val="Calibri"/>
      <family val="2"/>
      <scheme val="minor"/>
    </font>
    <font>
      <vertAlign val="subscript"/>
      <sz val="12"/>
      <color theme="1"/>
      <name val="Calibri"/>
      <family val="2"/>
      <scheme val="minor"/>
    </font>
    <font>
      <vertAlign val="subscript"/>
      <sz val="11"/>
      <color theme="1"/>
      <name val="Calibri"/>
      <family val="2"/>
      <scheme val="minor"/>
    </font>
    <font>
      <sz val="11"/>
      <color theme="1"/>
      <name val="Calibri"/>
      <family val="2"/>
    </font>
    <font>
      <b/>
      <sz val="10"/>
      <color theme="1"/>
      <name val="Calibri"/>
      <family val="2"/>
      <scheme val="minor"/>
    </font>
    <font>
      <b/>
      <sz val="12"/>
      <color theme="1"/>
      <name val="Calibri"/>
      <family val="2"/>
      <scheme val="minor"/>
    </font>
    <font>
      <vertAlign val="subscript"/>
      <sz val="10"/>
      <color theme="1"/>
      <name val="Calibri"/>
      <family val="2"/>
      <scheme val="minor"/>
    </font>
    <font>
      <b/>
      <vertAlign val="subscript"/>
      <sz val="14"/>
      <color theme="1"/>
      <name val="Calibri"/>
      <family val="2"/>
      <scheme val="minor"/>
    </font>
    <font>
      <sz val="11"/>
      <color rgb="FF000000"/>
      <name val="Calibri"/>
      <family val="2"/>
      <scheme val="minor"/>
    </font>
    <font>
      <b/>
      <sz val="11"/>
      <color rgb="FF000000"/>
      <name val="Calibri"/>
      <family val="2"/>
      <scheme val="minor"/>
    </font>
    <font>
      <b/>
      <vertAlign val="subscript"/>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diagonal/>
    </border>
  </borders>
  <cellStyleXfs count="1">
    <xf numFmtId="0" fontId="0" fillId="0" borderId="0"/>
  </cellStyleXfs>
  <cellXfs count="136">
    <xf numFmtId="0" fontId="0" fillId="0" borderId="0" xfId="0"/>
    <xf numFmtId="0" fontId="0" fillId="0" borderId="0" xfId="0" applyAlignment="1">
      <alignment wrapText="1"/>
    </xf>
    <xf numFmtId="2" fontId="0" fillId="0" borderId="0" xfId="0" applyNumberFormat="1"/>
    <xf numFmtId="3" fontId="0" fillId="0" borderId="0" xfId="0" applyNumberFormat="1"/>
    <xf numFmtId="0" fontId="4" fillId="0" borderId="0" xfId="0" applyFont="1" applyAlignment="1">
      <alignment vertical="top" wrapText="1"/>
    </xf>
    <xf numFmtId="0" fontId="4" fillId="0" borderId="0" xfId="0" applyFont="1" applyAlignment="1">
      <alignment horizontal="right" vertical="top"/>
    </xf>
    <xf numFmtId="0" fontId="4" fillId="0" borderId="0" xfId="0" applyFont="1" applyAlignment="1">
      <alignment vertical="top"/>
    </xf>
    <xf numFmtId="0" fontId="4" fillId="0" borderId="0" xfId="0" applyFont="1" applyAlignment="1">
      <alignment wrapText="1"/>
    </xf>
    <xf numFmtId="0" fontId="4" fillId="0" borderId="0" xfId="0" applyFont="1"/>
    <xf numFmtId="0" fontId="2" fillId="0" borderId="0" xfId="0" applyFont="1" applyAlignment="1">
      <alignment vertical="top" wrapText="1"/>
    </xf>
    <xf numFmtId="0" fontId="5" fillId="0" borderId="0" xfId="0" applyFont="1" applyAlignment="1">
      <alignment wrapText="1"/>
    </xf>
    <xf numFmtId="0" fontId="5" fillId="0" borderId="0" xfId="0" applyFont="1" applyAlignment="1">
      <alignment horizontal="center" wrapText="1"/>
    </xf>
    <xf numFmtId="165" fontId="0" fillId="0" borderId="0" xfId="0" applyNumberFormat="1"/>
    <xf numFmtId="0" fontId="5" fillId="0" borderId="0" xfId="0" applyFont="1"/>
    <xf numFmtId="0" fontId="1" fillId="0" borderId="10" xfId="0" applyFont="1" applyBorder="1"/>
    <xf numFmtId="164" fontId="0" fillId="0" borderId="10" xfId="0" applyNumberFormat="1" applyBorder="1"/>
    <xf numFmtId="2" fontId="0" fillId="0" borderId="10" xfId="0" applyNumberFormat="1" applyBorder="1"/>
    <xf numFmtId="3" fontId="0" fillId="0" borderId="10" xfId="0" applyNumberFormat="1" applyBorder="1"/>
    <xf numFmtId="0" fontId="0" fillId="0" borderId="10" xfId="0" applyBorder="1" applyAlignment="1">
      <alignment wrapText="1"/>
    </xf>
    <xf numFmtId="164" fontId="0" fillId="0" borderId="10" xfId="0" applyNumberFormat="1" applyBorder="1" applyAlignment="1">
      <alignment horizontal="right" wrapText="1"/>
    </xf>
    <xf numFmtId="2" fontId="0" fillId="0" borderId="10" xfId="0" applyNumberFormat="1" applyBorder="1" applyAlignment="1">
      <alignment horizontal="right" wrapText="1"/>
    </xf>
    <xf numFmtId="3" fontId="0" fillId="0" borderId="10" xfId="0" applyNumberFormat="1" applyBorder="1" applyAlignment="1">
      <alignment horizontal="right" wrapText="1"/>
    </xf>
    <xf numFmtId="164" fontId="0" fillId="0" borderId="0" xfId="0" applyNumberFormat="1"/>
    <xf numFmtId="0" fontId="0" fillId="0" borderId="10" xfId="0" applyBorder="1"/>
    <xf numFmtId="164" fontId="0" fillId="2" borderId="10" xfId="0" applyNumberFormat="1" applyFill="1" applyBorder="1"/>
    <xf numFmtId="3" fontId="0" fillId="2" borderId="10" xfId="0" applyNumberFormat="1" applyFill="1" applyBorder="1"/>
    <xf numFmtId="164" fontId="0" fillId="2" borderId="0" xfId="0" applyNumberFormat="1" applyFill="1"/>
    <xf numFmtId="3" fontId="0" fillId="2" borderId="0" xfId="0" applyNumberFormat="1" applyFill="1"/>
    <xf numFmtId="0" fontId="8" fillId="0" borderId="11"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15" xfId="0" applyBorder="1" applyAlignment="1">
      <alignment wrapText="1"/>
    </xf>
    <xf numFmtId="0" fontId="1" fillId="3" borderId="15" xfId="0" applyFont="1" applyFill="1" applyBorder="1" applyAlignment="1">
      <alignment wrapText="1"/>
    </xf>
    <xf numFmtId="0" fontId="1" fillId="3" borderId="15" xfId="0" applyFont="1" applyFill="1" applyBorder="1"/>
    <xf numFmtId="165" fontId="0" fillId="0" borderId="0" xfId="0" applyNumberFormat="1" applyAlignment="1">
      <alignment horizontal="right"/>
    </xf>
    <xf numFmtId="0" fontId="0" fillId="0" borderId="0" xfId="0" applyAlignment="1">
      <alignment horizontal="right"/>
    </xf>
    <xf numFmtId="0" fontId="5" fillId="0" borderId="17" xfId="0" applyFont="1" applyBorder="1" applyAlignment="1">
      <alignment horizontal="left" wrapText="1" indent="2"/>
    </xf>
    <xf numFmtId="0" fontId="5" fillId="0" borderId="19" xfId="0" applyFont="1" applyBorder="1" applyAlignment="1">
      <alignment horizontal="left" wrapText="1" indent="2"/>
    </xf>
    <xf numFmtId="0" fontId="5" fillId="0" borderId="1" xfId="0" applyFont="1" applyBorder="1" applyAlignment="1">
      <alignment wrapText="1"/>
    </xf>
    <xf numFmtId="0" fontId="4" fillId="0" borderId="7" xfId="0" applyFont="1" applyBorder="1" applyAlignment="1">
      <alignment vertical="top" wrapText="1"/>
    </xf>
    <xf numFmtId="2" fontId="4" fillId="0" borderId="0" xfId="0" applyNumberFormat="1" applyFont="1" applyAlignment="1">
      <alignment horizontal="right" vertical="top"/>
    </xf>
    <xf numFmtId="2" fontId="4" fillId="0" borderId="8" xfId="0" applyNumberFormat="1" applyFont="1" applyBorder="1" applyAlignment="1">
      <alignment horizontal="right" vertical="top"/>
    </xf>
    <xf numFmtId="0" fontId="4" fillId="0" borderId="7" xfId="0" applyFont="1" applyBorder="1" applyAlignment="1">
      <alignment horizontal="left" vertical="top" wrapText="1" indent="2"/>
    </xf>
    <xf numFmtId="0" fontId="4" fillId="0" borderId="7" xfId="0" applyFont="1" applyBorder="1" applyAlignment="1">
      <alignment horizontal="left" vertical="top" indent="2"/>
    </xf>
    <xf numFmtId="166" fontId="4" fillId="0" borderId="0" xfId="0" applyNumberFormat="1" applyFont="1" applyAlignment="1">
      <alignment horizontal="right" vertical="top"/>
    </xf>
    <xf numFmtId="0" fontId="4" fillId="0" borderId="8" xfId="0" applyFont="1" applyBorder="1" applyAlignment="1">
      <alignment horizontal="right" vertical="top"/>
    </xf>
    <xf numFmtId="0" fontId="4" fillId="0" borderId="12" xfId="0" applyFont="1" applyBorder="1" applyAlignment="1">
      <alignment horizontal="left" vertical="top" wrapText="1" indent="2"/>
    </xf>
    <xf numFmtId="0" fontId="9" fillId="4" borderId="4" xfId="0" applyFont="1" applyFill="1" applyBorder="1" applyAlignment="1">
      <alignment wrapText="1"/>
    </xf>
    <xf numFmtId="0" fontId="9" fillId="4" borderId="5" xfId="0" applyFont="1" applyFill="1" applyBorder="1" applyAlignment="1">
      <alignment horizontal="right" wrapText="1"/>
    </xf>
    <xf numFmtId="0" fontId="9" fillId="4" borderId="6" xfId="0" applyFont="1" applyFill="1" applyBorder="1" applyAlignment="1">
      <alignment horizontal="right" wrapText="1"/>
    </xf>
    <xf numFmtId="0" fontId="10" fillId="4" borderId="4" xfId="0" applyFont="1" applyFill="1" applyBorder="1" applyAlignment="1">
      <alignment wrapText="1"/>
    </xf>
    <xf numFmtId="2" fontId="4" fillId="0" borderId="8" xfId="0" applyNumberFormat="1" applyFont="1" applyBorder="1" applyAlignment="1">
      <alignment vertical="top" wrapText="1"/>
    </xf>
    <xf numFmtId="2" fontId="4" fillId="0" borderId="14" xfId="0" applyNumberFormat="1" applyFont="1" applyBorder="1" applyAlignment="1">
      <alignment horizontal="right" vertical="top"/>
    </xf>
    <xf numFmtId="0" fontId="4" fillId="0" borderId="13" xfId="0" applyFont="1" applyBorder="1" applyAlignment="1">
      <alignment horizontal="right" vertical="top"/>
    </xf>
    <xf numFmtId="3" fontId="4" fillId="0" borderId="8" xfId="0" applyNumberFormat="1" applyFont="1" applyBorder="1" applyAlignment="1">
      <alignment horizontal="right" vertical="top"/>
    </xf>
    <xf numFmtId="3" fontId="4" fillId="0" borderId="8" xfId="0" applyNumberFormat="1" applyFont="1" applyBorder="1" applyAlignment="1">
      <alignment vertical="top" wrapText="1"/>
    </xf>
    <xf numFmtId="3" fontId="4" fillId="0" borderId="14" xfId="0" applyNumberFormat="1" applyFont="1" applyBorder="1" applyAlignment="1">
      <alignment horizontal="right" vertical="top"/>
    </xf>
    <xf numFmtId="0" fontId="1" fillId="0" borderId="0" xfId="0" applyFont="1" applyAlignment="1">
      <alignment horizontal="left" wrapText="1"/>
    </xf>
    <xf numFmtId="0" fontId="4" fillId="0" borderId="10" xfId="0" applyFont="1" applyBorder="1" applyAlignment="1">
      <alignment horizontal="left"/>
    </xf>
    <xf numFmtId="10" fontId="4" fillId="0" borderId="0" xfId="0" applyNumberFormat="1" applyFont="1" applyAlignment="1">
      <alignment horizontal="right"/>
    </xf>
    <xf numFmtId="0" fontId="4" fillId="0" borderId="10" xfId="0" applyFont="1" applyBorder="1" applyAlignment="1">
      <alignment wrapText="1"/>
    </xf>
    <xf numFmtId="0" fontId="4" fillId="0" borderId="10" xfId="0" applyFont="1" applyBorder="1" applyAlignment="1">
      <alignment horizontal="right" wrapText="1"/>
    </xf>
    <xf numFmtId="10" fontId="4" fillId="0" borderId="10" xfId="0" applyNumberFormat="1" applyFont="1" applyBorder="1" applyAlignment="1">
      <alignment horizontal="right" wrapText="1"/>
    </xf>
    <xf numFmtId="0" fontId="4" fillId="0" borderId="0" xfId="0" applyFont="1" applyAlignment="1">
      <alignment horizontal="left"/>
    </xf>
    <xf numFmtId="0" fontId="4" fillId="0" borderId="9" xfId="0" applyFont="1" applyBorder="1" applyAlignment="1">
      <alignment horizontal="left"/>
    </xf>
    <xf numFmtId="0" fontId="4" fillId="0" borderId="0" xfId="0" applyFont="1" applyAlignment="1">
      <alignment horizontal="right"/>
    </xf>
    <xf numFmtId="3" fontId="4" fillId="0" borderId="10" xfId="0" applyNumberFormat="1" applyFont="1" applyBorder="1" applyAlignment="1">
      <alignment horizontal="right"/>
    </xf>
    <xf numFmtId="3" fontId="4" fillId="0" borderId="0" xfId="0" applyNumberFormat="1" applyFont="1" applyAlignment="1">
      <alignment horizontal="right"/>
    </xf>
    <xf numFmtId="3" fontId="4" fillId="0" borderId="0" xfId="0" applyNumberFormat="1" applyFont="1"/>
    <xf numFmtId="3" fontId="4" fillId="0" borderId="10" xfId="0" applyNumberFormat="1" applyFont="1" applyBorder="1"/>
    <xf numFmtId="167" fontId="4" fillId="0" borderId="0" xfId="0" applyNumberFormat="1" applyFont="1"/>
    <xf numFmtId="167" fontId="4" fillId="0" borderId="0" xfId="0" applyNumberFormat="1" applyFont="1" applyAlignment="1">
      <alignment horizontal="right"/>
    </xf>
    <xf numFmtId="164" fontId="4" fillId="0" borderId="0" xfId="0" applyNumberFormat="1" applyFont="1" applyAlignment="1">
      <alignment horizontal="right"/>
    </xf>
    <xf numFmtId="164" fontId="4" fillId="0" borderId="10" xfId="0" applyNumberFormat="1" applyFont="1" applyBorder="1" applyAlignment="1">
      <alignment horizontal="right"/>
    </xf>
    <xf numFmtId="164" fontId="4" fillId="0" borderId="10" xfId="0" applyNumberFormat="1" applyFont="1" applyBorder="1" applyAlignment="1">
      <alignment horizontal="right" wrapText="1"/>
    </xf>
    <xf numFmtId="0" fontId="9" fillId="0" borderId="0" xfId="0" applyFont="1" applyAlignment="1">
      <alignment horizontal="left"/>
    </xf>
    <xf numFmtId="164" fontId="4" fillId="6" borderId="0" xfId="0" applyNumberFormat="1" applyFont="1" applyFill="1"/>
    <xf numFmtId="164" fontId="4" fillId="6" borderId="10" xfId="0" applyNumberFormat="1" applyFont="1" applyFill="1" applyBorder="1"/>
    <xf numFmtId="167" fontId="4" fillId="6" borderId="0" xfId="0" applyNumberFormat="1" applyFont="1" applyFill="1" applyAlignment="1">
      <alignment horizontal="right"/>
    </xf>
    <xf numFmtId="3" fontId="4" fillId="6" borderId="0" xfId="0" applyNumberFormat="1" applyFont="1" applyFill="1" applyAlignment="1">
      <alignment horizontal="right"/>
    </xf>
    <xf numFmtId="3" fontId="4" fillId="6" borderId="10" xfId="0" applyNumberFormat="1" applyFont="1" applyFill="1" applyBorder="1" applyAlignment="1">
      <alignment horizontal="right"/>
    </xf>
    <xf numFmtId="164" fontId="4" fillId="6" borderId="0" xfId="0" applyNumberFormat="1" applyFont="1" applyFill="1" applyAlignment="1">
      <alignment horizontal="right"/>
    </xf>
    <xf numFmtId="164" fontId="4" fillId="6" borderId="10" xfId="0" applyNumberFormat="1" applyFont="1" applyFill="1" applyBorder="1" applyAlignment="1">
      <alignment horizontal="right"/>
    </xf>
    <xf numFmtId="0" fontId="2" fillId="5" borderId="15" xfId="0" applyFont="1" applyFill="1" applyBorder="1" applyAlignment="1">
      <alignment horizontal="center"/>
    </xf>
    <xf numFmtId="0" fontId="0" fillId="0" borderId="25" xfId="0" applyBorder="1" applyAlignment="1">
      <alignment wrapText="1"/>
    </xf>
    <xf numFmtId="0" fontId="10" fillId="4" borderId="15" xfId="0" applyFont="1" applyFill="1" applyBorder="1"/>
    <xf numFmtId="0" fontId="0" fillId="0" borderId="11" xfId="0" applyBorder="1" applyAlignment="1">
      <alignment vertical="top" wrapText="1"/>
    </xf>
    <xf numFmtId="0" fontId="0" fillId="0" borderId="25" xfId="0" applyBorder="1" applyAlignment="1">
      <alignment vertical="top" wrapText="1"/>
    </xf>
    <xf numFmtId="0" fontId="0" fillId="0" borderId="11" xfId="0" applyBorder="1" applyAlignment="1">
      <alignment vertical="top"/>
    </xf>
    <xf numFmtId="0" fontId="5" fillId="0" borderId="1" xfId="0" applyFont="1" applyBorder="1" applyAlignment="1">
      <alignment vertical="center" wrapText="1"/>
    </xf>
    <xf numFmtId="0" fontId="5" fillId="0" borderId="1" xfId="0" applyFont="1" applyBorder="1" applyAlignment="1" applyProtection="1">
      <alignment wrapText="1"/>
      <protection locked="0"/>
    </xf>
    <xf numFmtId="0" fontId="0" fillId="0" borderId="25" xfId="0" applyBorder="1" applyAlignment="1">
      <alignment vertical="top"/>
    </xf>
    <xf numFmtId="2" fontId="4" fillId="0" borderId="0" xfId="0" applyNumberFormat="1" applyFont="1" applyAlignment="1">
      <alignment vertical="top"/>
    </xf>
    <xf numFmtId="166" fontId="4" fillId="0" borderId="0" xfId="0" applyNumberFormat="1" applyFont="1" applyAlignment="1">
      <alignment vertical="top"/>
    </xf>
    <xf numFmtId="3" fontId="4" fillId="0" borderId="0" xfId="0" applyNumberFormat="1" applyFont="1" applyAlignment="1">
      <alignment vertical="top"/>
    </xf>
    <xf numFmtId="0" fontId="0" fillId="0" borderId="9" xfId="0" applyBorder="1" applyAlignment="1">
      <alignment horizontal="left" wrapText="1"/>
    </xf>
    <xf numFmtId="0" fontId="0" fillId="0" borderId="0" xfId="0" applyAlignment="1">
      <alignment horizontal="left" wrapText="1"/>
    </xf>
    <xf numFmtId="0" fontId="2" fillId="5" borderId="1" xfId="0" applyFont="1" applyFill="1" applyBorder="1" applyAlignment="1">
      <alignment horizontal="center" vertical="top" wrapText="1"/>
    </xf>
    <xf numFmtId="0" fontId="2" fillId="5" borderId="2" xfId="0" applyFont="1" applyFill="1" applyBorder="1" applyAlignment="1">
      <alignment horizontal="center" vertical="top" wrapText="1"/>
    </xf>
    <xf numFmtId="0" fontId="2" fillId="5" borderId="3" xfId="0" applyFont="1" applyFill="1" applyBorder="1" applyAlignment="1">
      <alignment horizontal="center"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13" fillId="0" borderId="7" xfId="0" applyFont="1" applyBorder="1" applyAlignment="1">
      <alignment horizontal="left" vertical="top" wrapText="1"/>
    </xf>
    <xf numFmtId="0" fontId="13" fillId="0" borderId="0" xfId="0" applyFont="1" applyAlignment="1">
      <alignment horizontal="left" vertical="top" wrapText="1"/>
    </xf>
    <xf numFmtId="0" fontId="13" fillId="0" borderId="8" xfId="0" applyFont="1" applyBorder="1" applyAlignment="1">
      <alignment horizontal="left" vertical="top" wrapText="1"/>
    </xf>
    <xf numFmtId="0" fontId="1" fillId="4" borderId="15" xfId="0" applyFont="1" applyFill="1" applyBorder="1" applyAlignment="1">
      <alignment horizontal="center" wrapText="1"/>
    </xf>
    <xf numFmtId="0" fontId="0" fillId="0" borderId="15" xfId="0" applyBorder="1" applyAlignment="1">
      <alignment horizontal="left"/>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5" fillId="0" borderId="2" xfId="0" applyFont="1" applyBorder="1" applyAlignment="1" applyProtection="1">
      <alignment horizontal="center"/>
      <protection locked="0"/>
    </xf>
    <xf numFmtId="0" fontId="5" fillId="0" borderId="3" xfId="0" applyFont="1" applyBorder="1" applyAlignment="1" applyProtection="1">
      <alignment horizontal="center"/>
      <protection locked="0"/>
    </xf>
    <xf numFmtId="164" fontId="5" fillId="0" borderId="20" xfId="0" applyNumberFormat="1" applyFont="1" applyBorder="1" applyAlignment="1">
      <alignment horizontal="center" wrapText="1"/>
    </xf>
    <xf numFmtId="164" fontId="5" fillId="0" borderId="21" xfId="0" applyNumberFormat="1" applyFont="1" applyBorder="1" applyAlignment="1">
      <alignment horizontal="center" wrapText="1"/>
    </xf>
    <xf numFmtId="164" fontId="5" fillId="0" borderId="16" xfId="0" applyNumberFormat="1" applyFont="1" applyBorder="1" applyAlignment="1">
      <alignment horizontal="center" wrapText="1"/>
    </xf>
    <xf numFmtId="164" fontId="5" fillId="0" borderId="18" xfId="0" applyNumberFormat="1" applyFont="1" applyBorder="1" applyAlignment="1">
      <alignment horizontal="center" wrapText="1"/>
    </xf>
    <xf numFmtId="164" fontId="5" fillId="0" borderId="2" xfId="0" applyNumberFormat="1" applyFont="1" applyBorder="1" applyAlignment="1">
      <alignment horizontal="center" wrapText="1"/>
    </xf>
    <xf numFmtId="164" fontId="5" fillId="0" borderId="3" xfId="0" applyNumberFormat="1" applyFont="1" applyBorder="1" applyAlignment="1">
      <alignment horizontal="center" wrapText="1"/>
    </xf>
    <xf numFmtId="0" fontId="5" fillId="0" borderId="2" xfId="0" applyFont="1" applyBorder="1" applyAlignment="1">
      <alignment horizontal="center" wrapText="1"/>
    </xf>
    <xf numFmtId="0" fontId="5" fillId="0" borderId="3" xfId="0" applyFont="1" applyBorder="1" applyAlignment="1">
      <alignment horizontal="center" wrapText="1"/>
    </xf>
    <xf numFmtId="167" fontId="5" fillId="0" borderId="16" xfId="0" applyNumberFormat="1" applyFont="1" applyBorder="1" applyAlignment="1">
      <alignment horizontal="center" wrapText="1"/>
    </xf>
    <xf numFmtId="167" fontId="5" fillId="0" borderId="18" xfId="0" applyNumberFormat="1" applyFont="1" applyBorder="1" applyAlignment="1">
      <alignment horizontal="center" wrapText="1"/>
    </xf>
    <xf numFmtId="167" fontId="5" fillId="0" borderId="20" xfId="0" applyNumberFormat="1" applyFont="1" applyBorder="1" applyAlignment="1">
      <alignment horizontal="center" wrapText="1"/>
    </xf>
    <xf numFmtId="167" fontId="5" fillId="0" borderId="21" xfId="0" applyNumberFormat="1" applyFont="1" applyBorder="1" applyAlignment="1">
      <alignment horizontal="center" wrapText="1"/>
    </xf>
    <xf numFmtId="167" fontId="5" fillId="0" borderId="2" xfId="0" applyNumberFormat="1" applyFont="1" applyBorder="1" applyAlignment="1">
      <alignment horizontal="center" wrapText="1"/>
    </xf>
    <xf numFmtId="167" fontId="5" fillId="0" borderId="3" xfId="0" applyNumberFormat="1" applyFont="1" applyBorder="1" applyAlignment="1">
      <alignment horizontal="center" wrapText="1"/>
    </xf>
    <xf numFmtId="0" fontId="2" fillId="5" borderId="10" xfId="0" applyFont="1" applyFill="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wrapText="1"/>
    </xf>
    <xf numFmtId="0" fontId="4" fillId="0" borderId="1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D32AA-47E1-4D7D-AE15-90F53E137724}">
  <dimension ref="A1:AT53"/>
  <sheetViews>
    <sheetView topLeftCell="O1" workbookViewId="0">
      <selection activeCell="AH5" sqref="AH5"/>
    </sheetView>
  </sheetViews>
  <sheetFormatPr defaultColWidth="9.140625" defaultRowHeight="15" x14ac:dyDescent="0.25"/>
  <cols>
    <col min="1" max="16384" width="9.140625" style="12"/>
  </cols>
  <sheetData>
    <row r="1" spans="1:46" x14ac:dyDescent="0.25">
      <c r="A1" s="12" t="s">
        <v>0</v>
      </c>
      <c r="B1" s="12" t="s">
        <v>1</v>
      </c>
      <c r="C1" s="12" t="s">
        <v>2</v>
      </c>
      <c r="D1" s="12" t="s">
        <v>3</v>
      </c>
      <c r="E1" s="12" t="s">
        <v>4</v>
      </c>
      <c r="F1" s="12" t="s">
        <v>5</v>
      </c>
      <c r="G1" s="12" t="s">
        <v>6</v>
      </c>
      <c r="H1" s="12" t="s">
        <v>7</v>
      </c>
      <c r="I1" s="12" t="s">
        <v>8</v>
      </c>
      <c r="J1" s="12" t="s">
        <v>9</v>
      </c>
      <c r="K1" s="12" t="s">
        <v>10</v>
      </c>
      <c r="L1" s="12" t="s">
        <v>11</v>
      </c>
      <c r="M1" s="12" t="s">
        <v>12</v>
      </c>
      <c r="N1" s="12" t="s">
        <v>13</v>
      </c>
      <c r="O1" s="12" t="s">
        <v>14</v>
      </c>
      <c r="P1" s="12" t="s">
        <v>15</v>
      </c>
      <c r="Q1" s="12" t="s">
        <v>16</v>
      </c>
      <c r="R1" s="12" t="s">
        <v>17</v>
      </c>
      <c r="S1" s="12" t="s">
        <v>18</v>
      </c>
      <c r="T1" s="12" t="s">
        <v>19</v>
      </c>
      <c r="U1" s="12" t="s">
        <v>20</v>
      </c>
      <c r="V1" s="12" t="s">
        <v>21</v>
      </c>
      <c r="W1" s="12" t="s">
        <v>22</v>
      </c>
      <c r="X1" s="12" t="s">
        <v>23</v>
      </c>
      <c r="Y1" s="12" t="s">
        <v>24</v>
      </c>
      <c r="Z1" s="12" t="s">
        <v>25</v>
      </c>
      <c r="AA1" s="12" t="s">
        <v>26</v>
      </c>
      <c r="AB1" s="12" t="s">
        <v>27</v>
      </c>
      <c r="AC1" s="12" t="s">
        <v>28</v>
      </c>
      <c r="AD1" s="12" t="s">
        <v>29</v>
      </c>
      <c r="AE1" s="12" t="s">
        <v>30</v>
      </c>
      <c r="AF1" s="12" t="s">
        <v>31</v>
      </c>
      <c r="AG1" s="12" t="s">
        <v>32</v>
      </c>
      <c r="AH1" s="12" t="s">
        <v>33</v>
      </c>
      <c r="AI1" s="12" t="s">
        <v>34</v>
      </c>
      <c r="AJ1" s="12" t="s">
        <v>35</v>
      </c>
      <c r="AK1" s="12" t="s">
        <v>36</v>
      </c>
      <c r="AL1" s="12" t="s">
        <v>37</v>
      </c>
      <c r="AM1" s="12" t="s">
        <v>38</v>
      </c>
      <c r="AN1" s="12" t="s">
        <v>39</v>
      </c>
      <c r="AO1" s="12" t="s">
        <v>40</v>
      </c>
      <c r="AP1" s="12" t="s">
        <v>41</v>
      </c>
      <c r="AQ1" s="12" t="s">
        <v>42</v>
      </c>
      <c r="AR1" s="12" t="s">
        <v>43</v>
      </c>
      <c r="AS1" s="12" t="s">
        <v>44</v>
      </c>
      <c r="AT1" s="12" t="s">
        <v>45</v>
      </c>
    </row>
    <row r="2" spans="1:46" x14ac:dyDescent="0.25">
      <c r="A2" s="12" t="s">
        <v>46</v>
      </c>
      <c r="B2" s="12">
        <v>0.39604997634887695</v>
      </c>
      <c r="C2" s="12">
        <v>0.10311981290578842</v>
      </c>
      <c r="D2" s="12">
        <v>0.23123307526111603</v>
      </c>
      <c r="E2" s="12">
        <v>0.48789653182029724</v>
      </c>
      <c r="F2" s="12">
        <v>0.17775058746337891</v>
      </c>
      <c r="G2" s="12">
        <v>0.13589093089103699</v>
      </c>
      <c r="H2" s="12">
        <v>2.6304291561245918E-2</v>
      </c>
      <c r="I2" s="12">
        <v>0.38171806931495667</v>
      </c>
      <c r="J2" s="12">
        <v>0.42584985494613647</v>
      </c>
      <c r="K2" s="12">
        <v>3.0236825346946716E-2</v>
      </c>
      <c r="L2" s="12">
        <v>1.5904920175671577E-2</v>
      </c>
      <c r="M2" s="12">
        <v>0.697456955909729</v>
      </c>
      <c r="N2" s="12">
        <v>0.17416761815547943</v>
      </c>
      <c r="O2" s="12">
        <v>0.10600367188453674</v>
      </c>
      <c r="P2" s="12">
        <v>0.32954645156860352</v>
      </c>
      <c r="Q2" s="12">
        <v>0.51760900020599365</v>
      </c>
      <c r="R2" s="12">
        <v>5.4531153291463852E-2</v>
      </c>
      <c r="S2" s="12">
        <v>3.6179322749376297E-2</v>
      </c>
      <c r="T2" s="12">
        <v>3.8101896643638611E-2</v>
      </c>
      <c r="U2" s="12">
        <v>2.4032158777117729E-2</v>
      </c>
      <c r="V2" s="12">
        <v>0.40977016091346741</v>
      </c>
      <c r="W2" s="12">
        <v>0.466398686170578</v>
      </c>
      <c r="X2" s="12">
        <v>0.12383116036653519</v>
      </c>
      <c r="Y2" s="12">
        <v>5.3531534969806671E-2</v>
      </c>
      <c r="Z2" s="12">
        <v>6.5045543015003204E-2</v>
      </c>
      <c r="AA2" s="12">
        <v>1.1170304380357265E-2</v>
      </c>
      <c r="AB2" s="12">
        <v>3.2995361834764481E-2</v>
      </c>
      <c r="AC2" s="12">
        <v>4.0384945459663868E-3</v>
      </c>
      <c r="AD2" s="12">
        <v>0.17047601938247681</v>
      </c>
      <c r="AE2" s="12">
        <v>1.4607320539653301E-2</v>
      </c>
      <c r="AF2" s="12">
        <v>5.2414503879845142E-3</v>
      </c>
      <c r="AG2" s="12">
        <v>0.27221173048019409</v>
      </c>
      <c r="AH2" s="12">
        <v>4.5410264283418655E-2</v>
      </c>
      <c r="AI2" s="12">
        <v>0.13042868673801422</v>
      </c>
      <c r="AJ2" s="12">
        <v>4.8312254250049591E-2</v>
      </c>
      <c r="AK2" s="12">
        <v>0.22172652184963226</v>
      </c>
      <c r="AL2" s="12">
        <v>5.0328809767961502E-2</v>
      </c>
      <c r="AM2" s="12">
        <v>1.030303817242384E-2</v>
      </c>
      <c r="AN2" s="12">
        <v>9.6488997340202332E-2</v>
      </c>
      <c r="AO2" s="12">
        <v>0.1357085257768631</v>
      </c>
      <c r="AP2" s="12">
        <v>8.9870253577828407E-3</v>
      </c>
      <c r="AQ2" s="12">
        <v>2.2715914994478226E-2</v>
      </c>
      <c r="AR2" s="12">
        <v>6.5587326884269714E-2</v>
      </c>
      <c r="AS2" s="12">
        <v>0.20941255986690521</v>
      </c>
      <c r="AT2" s="12">
        <v>3.0287020535979536E-7</v>
      </c>
    </row>
    <row r="3" spans="1:46" x14ac:dyDescent="0.25">
      <c r="A3" s="12" t="s">
        <v>47</v>
      </c>
      <c r="B3" s="12">
        <v>0.33657351136207581</v>
      </c>
      <c r="C3" s="12">
        <v>7.2904013097286224E-2</v>
      </c>
      <c r="D3" s="12">
        <v>0.18590521812438965</v>
      </c>
      <c r="E3" s="12">
        <v>0.53341436386108398</v>
      </c>
      <c r="F3" s="12">
        <v>0.20777642726898193</v>
      </c>
      <c r="G3" s="12">
        <v>0.21142162382602692</v>
      </c>
      <c r="H3" s="12">
        <v>0.15431348979473114</v>
      </c>
      <c r="I3" s="12">
        <v>8.748481422662735E-2</v>
      </c>
      <c r="J3" s="12">
        <v>0.25880923867225647</v>
      </c>
      <c r="K3" s="12">
        <v>0.28797084093093872</v>
      </c>
      <c r="L3" s="12">
        <v>0</v>
      </c>
      <c r="M3" s="12">
        <v>0.69137305021286011</v>
      </c>
      <c r="N3" s="12">
        <v>0.10814094543457031</v>
      </c>
      <c r="O3" s="12">
        <v>0.17861482501029968</v>
      </c>
      <c r="P3" s="12">
        <v>0.22235722839832306</v>
      </c>
      <c r="Q3" s="12">
        <v>0.42770352959632874</v>
      </c>
      <c r="R3" s="12">
        <v>3.1591735780239105E-2</v>
      </c>
      <c r="S3" s="12">
        <v>0.12636694312095642</v>
      </c>
      <c r="T3" s="12">
        <v>8.9914947748184204E-2</v>
      </c>
      <c r="U3" s="12">
        <v>0.10206561535596848</v>
      </c>
      <c r="V3" s="12">
        <v>0.36573511362075806</v>
      </c>
      <c r="W3" s="12">
        <v>0.47873634099960327</v>
      </c>
      <c r="X3" s="12">
        <v>0.15552856028079987</v>
      </c>
      <c r="Y3" s="12">
        <v>0.13221153616905212</v>
      </c>
      <c r="Z3" s="12">
        <v>6.4903847873210907E-2</v>
      </c>
      <c r="AA3" s="12">
        <v>3.9663460105657578E-2</v>
      </c>
      <c r="AB3" s="12">
        <v>8.8942304253578186E-2</v>
      </c>
      <c r="AC3" s="12">
        <v>3.6057692486792803E-3</v>
      </c>
      <c r="AD3" s="12">
        <v>9.4951920211315155E-2</v>
      </c>
      <c r="AE3" s="12">
        <v>1.4423076994717121E-2</v>
      </c>
      <c r="AF3" s="12">
        <v>0</v>
      </c>
      <c r="AG3" s="12">
        <v>0.5024038553237915</v>
      </c>
      <c r="AH3" s="12">
        <v>6.9146394729614258E-2</v>
      </c>
      <c r="AI3" s="12">
        <v>9.4666421413421631E-2</v>
      </c>
      <c r="AJ3" s="12">
        <v>5.6470409035682678E-2</v>
      </c>
      <c r="AK3" s="12">
        <v>0.22656609117984772</v>
      </c>
      <c r="AL3" s="12">
        <v>3.7281516939401627E-2</v>
      </c>
      <c r="AM3" s="12">
        <v>1.7094060778617859E-2</v>
      </c>
      <c r="AN3" s="12">
        <v>0.10110603272914886</v>
      </c>
      <c r="AO3" s="12">
        <v>3.4162659198045731E-2</v>
      </c>
      <c r="AP3" s="12">
        <v>3.1842838972806931E-2</v>
      </c>
      <c r="AQ3" s="12">
        <v>3.2660812139511108E-2</v>
      </c>
      <c r="AR3" s="12">
        <v>0.14784242212772369</v>
      </c>
      <c r="AS3" s="12">
        <v>0.21988046169281006</v>
      </c>
      <c r="AT3" s="12">
        <v>4.2630796087905765E-4</v>
      </c>
    </row>
    <row r="4" spans="1:46" x14ac:dyDescent="0.25">
      <c r="A4" s="12" t="s">
        <v>48</v>
      </c>
      <c r="B4" s="12">
        <v>0.25705239176750183</v>
      </c>
      <c r="C4" s="12">
        <v>5.9729419648647308E-2</v>
      </c>
      <c r="D4" s="12">
        <v>0.16738629341125488</v>
      </c>
      <c r="E4" s="12">
        <v>0.53454232215881348</v>
      </c>
      <c r="F4" s="12">
        <v>0.23834197223186493</v>
      </c>
      <c r="G4" s="12">
        <v>0.60794472694396973</v>
      </c>
      <c r="H4" s="12">
        <v>6.5918251872062683E-2</v>
      </c>
      <c r="I4" s="12">
        <v>8.9378237724304199E-2</v>
      </c>
      <c r="J4" s="12">
        <v>0.17141623795032501</v>
      </c>
      <c r="K4" s="12">
        <v>6.5342545509338379E-2</v>
      </c>
      <c r="L4" s="12">
        <v>4.317789280321449E-4</v>
      </c>
      <c r="M4" s="12">
        <v>0.69703513383865356</v>
      </c>
      <c r="N4" s="12">
        <v>0.10060448944568634</v>
      </c>
      <c r="O4" s="12">
        <v>0.19127807021141052</v>
      </c>
      <c r="P4" s="12">
        <v>0.23474380373954773</v>
      </c>
      <c r="Q4" s="12">
        <v>0.33534830808639526</v>
      </c>
      <c r="R4" s="12">
        <v>2.2164652124047279E-2</v>
      </c>
      <c r="S4" s="12">
        <v>0.16810593008995056</v>
      </c>
      <c r="T4" s="12">
        <v>0.16594703495502472</v>
      </c>
      <c r="U4" s="12">
        <v>7.3690272867679596E-2</v>
      </c>
      <c r="V4" s="12">
        <v>0.48531952500343323</v>
      </c>
      <c r="W4" s="12">
        <v>0.38068509101867676</v>
      </c>
      <c r="X4" s="12">
        <v>0.13399539887905121</v>
      </c>
      <c r="Y4" s="12">
        <v>0.21713061630725861</v>
      </c>
      <c r="Z4" s="12">
        <v>7.5945749878883362E-2</v>
      </c>
      <c r="AA4" s="12">
        <v>9.1363312676548958E-3</v>
      </c>
      <c r="AB4" s="12">
        <v>3.2976444810628891E-2</v>
      </c>
      <c r="AC4" s="12">
        <v>1.2276944704353809E-2</v>
      </c>
      <c r="AD4" s="12">
        <v>0.2185581773519516</v>
      </c>
      <c r="AE4" s="12">
        <v>9.093504399061203E-2</v>
      </c>
      <c r="AF4" s="12">
        <v>1.9842969253659248E-2</v>
      </c>
      <c r="AG4" s="12">
        <v>0.55788719654083252</v>
      </c>
      <c r="AH4" s="12">
        <v>7.11941197514534E-2</v>
      </c>
      <c r="AI4" s="12">
        <v>0.15318334102630615</v>
      </c>
      <c r="AJ4" s="12">
        <v>6.221897155046463E-2</v>
      </c>
      <c r="AK4" s="12">
        <v>0.22263126075267792</v>
      </c>
      <c r="AL4" s="12">
        <v>8.0870881676673889E-2</v>
      </c>
      <c r="AM4" s="12">
        <v>1.6384676098823547E-2</v>
      </c>
      <c r="AN4" s="12">
        <v>0.1046990379691124</v>
      </c>
      <c r="AO4" s="12">
        <v>6.2508136034011841E-2</v>
      </c>
      <c r="AP4" s="12">
        <v>1.2177390977740288E-2</v>
      </c>
      <c r="AQ4" s="12">
        <v>2.592872828245163E-2</v>
      </c>
      <c r="AR4" s="12">
        <v>5.3201049566268921E-2</v>
      </c>
      <c r="AS4" s="12">
        <v>0.20584951341152191</v>
      </c>
      <c r="AT4" s="12">
        <v>3.4698258969001472E-4</v>
      </c>
    </row>
    <row r="5" spans="1:46" x14ac:dyDescent="0.25">
      <c r="A5" s="12" t="s">
        <v>49</v>
      </c>
      <c r="B5" s="12">
        <v>0.42774146795272827</v>
      </c>
      <c r="C5" s="12">
        <v>0.23006536066532135</v>
      </c>
      <c r="D5" s="12">
        <v>0.19593319296836853</v>
      </c>
      <c r="E5" s="12">
        <v>0.42541757225990295</v>
      </c>
      <c r="F5" s="12">
        <v>0.14858387410640717</v>
      </c>
      <c r="G5" s="12">
        <v>0.2688453197479248</v>
      </c>
      <c r="H5" s="12">
        <v>3.1517792493104935E-2</v>
      </c>
      <c r="I5" s="12">
        <v>0.16485112905502319</v>
      </c>
      <c r="J5" s="12">
        <v>0.50748002529144287</v>
      </c>
      <c r="K5" s="12">
        <v>2.7305737137794495E-2</v>
      </c>
      <c r="L5" s="12">
        <v>1.5831517055630684E-2</v>
      </c>
      <c r="M5" s="12">
        <v>0.71154683828353882</v>
      </c>
      <c r="N5" s="12">
        <v>0.16688452661037445</v>
      </c>
      <c r="O5" s="12">
        <v>9.9346406757831573E-2</v>
      </c>
      <c r="P5" s="12">
        <v>0.2589687705039978</v>
      </c>
      <c r="Q5" s="12">
        <v>0.48976033926010132</v>
      </c>
      <c r="R5" s="12">
        <v>4.6623092144727707E-2</v>
      </c>
      <c r="S5" s="12">
        <v>0.13435003161430359</v>
      </c>
      <c r="T5" s="12">
        <v>5.6354392319917679E-2</v>
      </c>
      <c r="U5" s="12">
        <v>1.3943355530500412E-2</v>
      </c>
      <c r="V5" s="12">
        <v>0.4188816249370575</v>
      </c>
      <c r="W5" s="12">
        <v>0.4403776228427887</v>
      </c>
      <c r="X5" s="12">
        <v>0.14074073731899261</v>
      </c>
      <c r="Y5" s="12">
        <v>6.6513434052467346E-2</v>
      </c>
      <c r="Z5" s="12">
        <v>5.3727913647890091E-2</v>
      </c>
      <c r="AA5" s="12">
        <v>1.6520615667104721E-2</v>
      </c>
      <c r="AB5" s="12">
        <v>9.2371784150600433E-2</v>
      </c>
      <c r="AC5" s="12">
        <v>2.0112053025513887E-3</v>
      </c>
      <c r="AD5" s="12">
        <v>9.0935207903385162E-2</v>
      </c>
      <c r="AE5" s="12">
        <v>1.4222094789147377E-2</v>
      </c>
      <c r="AF5" s="12">
        <v>4.8843557015061378E-3</v>
      </c>
      <c r="AG5" s="12">
        <v>0.40123546123504639</v>
      </c>
      <c r="AH5" s="12">
        <v>5.2397098392248154E-2</v>
      </c>
      <c r="AI5" s="12">
        <v>0.12294518947601318</v>
      </c>
      <c r="AJ5" s="12">
        <v>4.5945294201374054E-2</v>
      </c>
      <c r="AK5" s="12">
        <v>0.24880751967430115</v>
      </c>
      <c r="AL5" s="12">
        <v>4.4439677149057388E-2</v>
      </c>
      <c r="AM5" s="12">
        <v>1.0851684026420116E-2</v>
      </c>
      <c r="AN5" s="12">
        <v>9.5715492963790894E-2</v>
      </c>
      <c r="AO5" s="12">
        <v>0.13149985671043396</v>
      </c>
      <c r="AP5" s="12">
        <v>1.3364298269152641E-2</v>
      </c>
      <c r="AQ5" s="12">
        <v>2.0635511726140976E-2</v>
      </c>
      <c r="AR5" s="12">
        <v>4.8014208674430847E-2</v>
      </c>
      <c r="AS5" s="12">
        <v>0.21778133511543274</v>
      </c>
      <c r="AT5" s="12">
        <v>0</v>
      </c>
    </row>
    <row r="6" spans="1:46" x14ac:dyDescent="0.25">
      <c r="A6" s="12" t="s">
        <v>50</v>
      </c>
      <c r="B6" s="12">
        <v>0.38034975528717041</v>
      </c>
      <c r="C6" s="12">
        <v>5.0173986703157425E-2</v>
      </c>
      <c r="D6" s="12">
        <v>0.15276001393795013</v>
      </c>
      <c r="E6" s="12">
        <v>0.52374863624572754</v>
      </c>
      <c r="F6" s="12">
        <v>0.2733173668384552</v>
      </c>
      <c r="G6" s="12">
        <v>0.6719433069229126</v>
      </c>
      <c r="H6" s="12">
        <v>0.1301266998052597</v>
      </c>
      <c r="I6" s="12">
        <v>6.3074380159378052E-2</v>
      </c>
      <c r="J6" s="12">
        <v>0.1058204174041748</v>
      </c>
      <c r="K6" s="12">
        <v>2.9035184532403946E-2</v>
      </c>
      <c r="L6" s="12">
        <v>3.2886713743209839E-2</v>
      </c>
      <c r="M6" s="12">
        <v>0.5842057466506958</v>
      </c>
      <c r="N6" s="12">
        <v>0.17055289447307587</v>
      </c>
      <c r="O6" s="12">
        <v>0.18978823721408844</v>
      </c>
      <c r="P6" s="12">
        <v>8.952205628156662E-2</v>
      </c>
      <c r="Q6" s="12">
        <v>0.25719001889228821</v>
      </c>
      <c r="R6" s="12">
        <v>0.16105790436267853</v>
      </c>
      <c r="S6" s="12">
        <v>4.3668024241924286E-2</v>
      </c>
      <c r="T6" s="12">
        <v>0.20006394386291504</v>
      </c>
      <c r="U6" s="12">
        <v>0.24849805235862732</v>
      </c>
      <c r="V6" s="12">
        <v>0.30768373608589172</v>
      </c>
      <c r="W6" s="12">
        <v>0.34067454934120178</v>
      </c>
      <c r="X6" s="12">
        <v>0.35164174437522888</v>
      </c>
      <c r="Y6" s="12">
        <v>4.8617016524076462E-2</v>
      </c>
      <c r="Z6" s="12">
        <v>2.1216794848442078E-2</v>
      </c>
      <c r="AA6" s="12">
        <v>7.3653412982821465E-3</v>
      </c>
      <c r="AB6" s="12">
        <v>0.13305178284645081</v>
      </c>
      <c r="AC6" s="12">
        <v>2.5584110990166664E-3</v>
      </c>
      <c r="AD6" s="12">
        <v>5.5225644260644913E-2</v>
      </c>
      <c r="AE6" s="12">
        <v>2.2175297141075134E-2</v>
      </c>
      <c r="AF6" s="12">
        <v>1.7303505912423134E-2</v>
      </c>
      <c r="AG6" s="12">
        <v>0.28889146447181702</v>
      </c>
      <c r="AH6" s="12">
        <v>9.367021918296814E-2</v>
      </c>
      <c r="AI6" s="12">
        <v>0.16114939749240875</v>
      </c>
      <c r="AJ6" s="12">
        <v>5.3564827889204025E-2</v>
      </c>
      <c r="AK6" s="12">
        <v>0.23891150951385498</v>
      </c>
      <c r="AL6" s="12">
        <v>5.0104744732379913E-2</v>
      </c>
      <c r="AM6" s="12">
        <v>3.2935746014118195E-2</v>
      </c>
      <c r="AN6" s="12">
        <v>9.1099120676517487E-2</v>
      </c>
      <c r="AO6" s="12">
        <v>7.6700970530509949E-2</v>
      </c>
      <c r="AP6" s="12">
        <v>2.5897746905684471E-2</v>
      </c>
      <c r="AQ6" s="12">
        <v>2.7426362037658691E-2</v>
      </c>
      <c r="AR6" s="12">
        <v>5.1876962184906006E-2</v>
      </c>
      <c r="AS6" s="12">
        <v>0.19027820229530334</v>
      </c>
      <c r="AT6" s="12">
        <v>5.4397143685491756E-5</v>
      </c>
    </row>
    <row r="7" spans="1:46" x14ac:dyDescent="0.25">
      <c r="A7" s="12" t="s">
        <v>51</v>
      </c>
      <c r="B7" s="12">
        <v>0.28726655244827271</v>
      </c>
      <c r="C7" s="12">
        <v>6.5534807741641998E-2</v>
      </c>
      <c r="D7" s="12">
        <v>0.14499151706695557</v>
      </c>
      <c r="E7" s="12">
        <v>0.59388792514801025</v>
      </c>
      <c r="F7" s="12">
        <v>0.19558574259281158</v>
      </c>
      <c r="G7" s="12">
        <v>0.5174872875213623</v>
      </c>
      <c r="H7" s="12">
        <v>0.13650254905223846</v>
      </c>
      <c r="I7" s="12">
        <v>0.10458403825759888</v>
      </c>
      <c r="J7" s="12">
        <v>0.21799659729003906</v>
      </c>
      <c r="K7" s="12">
        <v>2.3429540917277336E-2</v>
      </c>
      <c r="L7" s="12">
        <v>1.5959253534674644E-2</v>
      </c>
      <c r="M7" s="12">
        <v>0.57317489385604858</v>
      </c>
      <c r="N7" s="12">
        <v>0.15925297141075134</v>
      </c>
      <c r="O7" s="12">
        <v>0.19762308895587921</v>
      </c>
      <c r="P7" s="12">
        <v>0.11850593984127045</v>
      </c>
      <c r="Q7" s="12">
        <v>0.24821731448173523</v>
      </c>
      <c r="R7" s="12">
        <v>3.9049234241247177E-2</v>
      </c>
      <c r="S7" s="12">
        <v>9.4057723879814148E-2</v>
      </c>
      <c r="T7" s="12">
        <v>0.25500848889350891</v>
      </c>
      <c r="U7" s="12">
        <v>0.24516129493713379</v>
      </c>
      <c r="V7" s="12">
        <v>0.42580646276473999</v>
      </c>
      <c r="W7" s="12">
        <v>0.35382002592086792</v>
      </c>
      <c r="X7" s="12">
        <v>0.22037351131439209</v>
      </c>
      <c r="Y7" s="12">
        <v>4.3726876378059387E-2</v>
      </c>
      <c r="Z7" s="12">
        <v>2.7245206758379936E-2</v>
      </c>
      <c r="AA7" s="12">
        <v>1.0427177883684635E-2</v>
      </c>
      <c r="AB7" s="12">
        <v>4.7426842153072357E-2</v>
      </c>
      <c r="AC7" s="12">
        <v>5.3817690350115299E-3</v>
      </c>
      <c r="AD7" s="12">
        <v>7.366296648979187E-2</v>
      </c>
      <c r="AE7" s="12">
        <v>2.1863438189029694E-2</v>
      </c>
      <c r="AF7" s="12">
        <v>8.7453750893473625E-3</v>
      </c>
      <c r="AG7" s="12">
        <v>0.1728893369436264</v>
      </c>
      <c r="AH7" s="12">
        <v>6.6573567688465118E-2</v>
      </c>
      <c r="AI7" s="12">
        <v>0.16634804010391235</v>
      </c>
      <c r="AJ7" s="12">
        <v>6.7754395306110382E-2</v>
      </c>
      <c r="AK7" s="12">
        <v>0.21667535603046417</v>
      </c>
      <c r="AL7" s="12">
        <v>6.4236260950565338E-2</v>
      </c>
      <c r="AM7" s="12">
        <v>2.928195521235466E-2</v>
      </c>
      <c r="AN7" s="12">
        <v>0.10800348967313766</v>
      </c>
      <c r="AO7" s="12">
        <v>5.5995609611272812E-2</v>
      </c>
      <c r="AP7" s="12">
        <v>1.5080886892974377E-2</v>
      </c>
      <c r="AQ7" s="12">
        <v>3.004756011068821E-2</v>
      </c>
      <c r="AR7" s="12">
        <v>5.7105734944343567E-2</v>
      </c>
      <c r="AS7" s="12">
        <v>0.18868497014045715</v>
      </c>
      <c r="AT7" s="12">
        <v>7.8573869541287422E-4</v>
      </c>
    </row>
    <row r="8" spans="1:46" x14ac:dyDescent="0.25">
      <c r="A8" s="12" t="s">
        <v>52</v>
      </c>
      <c r="B8" s="12">
        <v>0.35581347346305847</v>
      </c>
      <c r="C8" s="12">
        <v>9.3580089509487152E-2</v>
      </c>
      <c r="D8" s="12">
        <v>0.19730238616466522</v>
      </c>
      <c r="E8" s="12">
        <v>0.4975951611995697</v>
      </c>
      <c r="F8" s="12">
        <v>0.21152237057685852</v>
      </c>
      <c r="G8" s="12">
        <v>0.5288582444190979</v>
      </c>
      <c r="H8" s="12">
        <v>6.5872021019458771E-2</v>
      </c>
      <c r="I8" s="12">
        <v>0.20357590913772583</v>
      </c>
      <c r="J8" s="12">
        <v>0.18287327885627747</v>
      </c>
      <c r="K8" s="12">
        <v>1.8820576369762421E-2</v>
      </c>
      <c r="L8" s="12">
        <v>9.9330823868513107E-3</v>
      </c>
      <c r="M8" s="12">
        <v>0.65432870388031006</v>
      </c>
      <c r="N8" s="12">
        <v>0.14627771079540253</v>
      </c>
      <c r="O8" s="12">
        <v>0.17910915613174438</v>
      </c>
      <c r="P8" s="12">
        <v>6.0016728937625885E-2</v>
      </c>
      <c r="Q8" s="12">
        <v>0.17053534090518951</v>
      </c>
      <c r="R8" s="12">
        <v>0.33500626683235168</v>
      </c>
      <c r="S8" s="12">
        <v>3.6177333444356918E-2</v>
      </c>
      <c r="T8" s="12">
        <v>0.1982434093952179</v>
      </c>
      <c r="U8" s="12">
        <v>0.20002090930938721</v>
      </c>
      <c r="V8" s="12">
        <v>0.43235048651695251</v>
      </c>
      <c r="W8" s="12">
        <v>0.356231689453125</v>
      </c>
      <c r="X8" s="12">
        <v>0.21141782402992249</v>
      </c>
      <c r="Y8" s="12">
        <v>3.9753466844558716E-2</v>
      </c>
      <c r="Z8" s="12">
        <v>1.7976373434066772E-2</v>
      </c>
      <c r="AA8" s="12">
        <v>5.957883782684803E-3</v>
      </c>
      <c r="AB8" s="12">
        <v>7.704160176217556E-3</v>
      </c>
      <c r="AC8" s="12">
        <v>6.2660505063831806E-3</v>
      </c>
      <c r="AD8" s="12">
        <v>5.9270672500133514E-2</v>
      </c>
      <c r="AE8" s="12">
        <v>8.0123264342546463E-3</v>
      </c>
      <c r="AF8" s="12">
        <v>3.2871083822101355E-3</v>
      </c>
      <c r="AG8" s="12">
        <v>0.1506933718919754</v>
      </c>
      <c r="AH8" s="12">
        <v>8.1215709447860718E-2</v>
      </c>
      <c r="AI8" s="12">
        <v>0.13465413451194763</v>
      </c>
      <c r="AJ8" s="12">
        <v>3.9814162999391556E-2</v>
      </c>
      <c r="AK8" s="12">
        <v>0.28537526726722717</v>
      </c>
      <c r="AL8" s="12">
        <v>7.5393944978713989E-2</v>
      </c>
      <c r="AM8" s="12">
        <v>2.0146623253822327E-2</v>
      </c>
      <c r="AN8" s="12">
        <v>8.5813365876674652E-2</v>
      </c>
      <c r="AO8" s="12">
        <v>9.7813345491886139E-2</v>
      </c>
      <c r="AP8" s="12">
        <v>3.438838291913271E-3</v>
      </c>
      <c r="AQ8" s="12">
        <v>3.1339887529611588E-2</v>
      </c>
      <c r="AR8" s="12">
        <v>3.5860750824213028E-2</v>
      </c>
      <c r="AS8" s="12">
        <v>0.18953680992126465</v>
      </c>
      <c r="AT8" s="12">
        <v>8.1286783097311854E-4</v>
      </c>
    </row>
    <row r="9" spans="1:46" x14ac:dyDescent="0.25">
      <c r="A9" s="12" t="s">
        <v>53</v>
      </c>
      <c r="B9" s="12">
        <v>0.43911007046699524</v>
      </c>
      <c r="C9" s="12">
        <v>6.674472987651825E-2</v>
      </c>
      <c r="D9" s="12">
        <v>0.15456674993038177</v>
      </c>
      <c r="E9" s="12">
        <v>0.58138173818588257</v>
      </c>
      <c r="F9" s="12">
        <v>0.1973067969083786</v>
      </c>
      <c r="G9" s="12">
        <v>0.41042155027389526</v>
      </c>
      <c r="H9" s="12">
        <v>4.4496487826108932E-2</v>
      </c>
      <c r="I9" s="12">
        <v>0.38875877857208252</v>
      </c>
      <c r="J9" s="12">
        <v>0.14051522314548492</v>
      </c>
      <c r="K9" s="12">
        <v>1.5807962045073509E-2</v>
      </c>
      <c r="L9" s="12">
        <v>0</v>
      </c>
      <c r="M9" s="12">
        <v>0.75819671154022217</v>
      </c>
      <c r="N9" s="12">
        <v>0.11299765855073929</v>
      </c>
      <c r="O9" s="12">
        <v>0.12060889601707458</v>
      </c>
      <c r="P9" s="12">
        <v>0.27927401661872864</v>
      </c>
      <c r="Q9" s="12">
        <v>0.33430913090705872</v>
      </c>
      <c r="R9" s="12">
        <v>6.4402809366583824E-3</v>
      </c>
      <c r="S9" s="12">
        <v>0.16334894299507141</v>
      </c>
      <c r="T9" s="12">
        <v>0.10070257633924484</v>
      </c>
      <c r="U9" s="12">
        <v>0.11592505872249603</v>
      </c>
      <c r="V9" s="12">
        <v>0.4566744863986969</v>
      </c>
      <c r="W9" s="12">
        <v>0.29976579546928406</v>
      </c>
      <c r="X9" s="12">
        <v>0.24355971813201904</v>
      </c>
      <c r="Y9" s="12">
        <v>2.5802752003073692E-2</v>
      </c>
      <c r="Z9" s="12">
        <v>2.0642202347517014E-2</v>
      </c>
      <c r="AA9" s="12">
        <v>1.0321101173758507E-2</v>
      </c>
      <c r="AB9" s="12">
        <v>2.3509174585342407E-2</v>
      </c>
      <c r="AC9" s="12">
        <v>5.733944708481431E-4</v>
      </c>
      <c r="AD9" s="12">
        <v>9.805046021938324E-2</v>
      </c>
      <c r="AE9" s="12">
        <v>1.2614678591489792E-2</v>
      </c>
      <c r="AF9" s="12">
        <v>7.4541284702718258E-3</v>
      </c>
      <c r="AG9" s="12">
        <v>0.46158257126808167</v>
      </c>
      <c r="AH9" s="12">
        <v>6.3807383179664612E-2</v>
      </c>
      <c r="AI9" s="12">
        <v>0.14639799296855927</v>
      </c>
      <c r="AJ9" s="12">
        <v>5.7053469121456146E-2</v>
      </c>
      <c r="AK9" s="12">
        <v>0.26112392544746399</v>
      </c>
      <c r="AL9" s="12">
        <v>0.11167863756418228</v>
      </c>
      <c r="AM9" s="12">
        <v>8.2245199009776115E-3</v>
      </c>
      <c r="AN9" s="12">
        <v>0.10036017745733261</v>
      </c>
      <c r="AO9" s="12">
        <v>5.8633100241422653E-2</v>
      </c>
      <c r="AP9" s="12">
        <v>2.9350873082876205E-3</v>
      </c>
      <c r="AQ9" s="12">
        <v>2.6094719767570496E-2</v>
      </c>
      <c r="AR9" s="12">
        <v>3.7686988711357117E-2</v>
      </c>
      <c r="AS9" s="12">
        <v>0.18981137871742249</v>
      </c>
      <c r="AT9" s="12">
        <v>0</v>
      </c>
    </row>
    <row r="10" spans="1:46" x14ac:dyDescent="0.25">
      <c r="A10" s="12" t="s">
        <v>54</v>
      </c>
      <c r="B10" s="12">
        <v>0.33977901935577393</v>
      </c>
      <c r="C10" s="12">
        <v>6.813996285200119E-2</v>
      </c>
      <c r="D10" s="12">
        <v>0.27255985140800476</v>
      </c>
      <c r="E10" s="12">
        <v>0.47605893015861511</v>
      </c>
      <c r="F10" s="12">
        <v>0.18324124813079834</v>
      </c>
      <c r="G10" s="12">
        <v>0.2992633581161499</v>
      </c>
      <c r="H10" s="12">
        <v>2.0257826894521713E-2</v>
      </c>
      <c r="I10" s="12">
        <v>0.65561693906784058</v>
      </c>
      <c r="J10" s="12">
        <v>1.4732965268194675E-2</v>
      </c>
      <c r="K10" s="12">
        <v>1.0128913447260857E-2</v>
      </c>
      <c r="L10" s="12">
        <v>3.8674034178256989E-2</v>
      </c>
      <c r="M10" s="12">
        <v>0.31767955422401428</v>
      </c>
      <c r="N10" s="12">
        <v>0.46132597327232361</v>
      </c>
      <c r="O10" s="12">
        <v>0.18047882616519928</v>
      </c>
      <c r="P10" s="12">
        <v>0.10036832094192505</v>
      </c>
      <c r="Q10" s="12">
        <v>0.45672190189361572</v>
      </c>
      <c r="R10" s="12">
        <v>0.24033148586750031</v>
      </c>
      <c r="S10" s="12">
        <v>1.1970533989369869E-2</v>
      </c>
      <c r="T10" s="12">
        <v>6.9060772657394409E-2</v>
      </c>
      <c r="U10" s="12">
        <v>0.12154696136713028</v>
      </c>
      <c r="V10" s="12">
        <v>0.3434622585773468</v>
      </c>
      <c r="W10" s="12">
        <v>0.59116023778915405</v>
      </c>
      <c r="X10" s="12">
        <v>6.5377533435821533E-2</v>
      </c>
      <c r="Y10" s="12">
        <v>5.4078828543424606E-2</v>
      </c>
      <c r="Z10" s="12">
        <v>8.2493126392364502E-3</v>
      </c>
      <c r="AA10" s="12">
        <v>3.4830432385206223E-2</v>
      </c>
      <c r="AB10" s="12">
        <v>3.3913839608430862E-2</v>
      </c>
      <c r="AC10" s="12">
        <v>5.4995417594909668E-3</v>
      </c>
      <c r="AD10" s="12">
        <v>5.8661777526140213E-2</v>
      </c>
      <c r="AE10" s="12">
        <v>9.1659027384594083E-4</v>
      </c>
      <c r="AF10" s="12">
        <v>0</v>
      </c>
      <c r="AG10" s="12">
        <v>0.509624183177948</v>
      </c>
      <c r="AH10" s="12">
        <v>7.9425998032093048E-2</v>
      </c>
      <c r="AI10" s="12">
        <v>0.23682810366153717</v>
      </c>
      <c r="AJ10" s="12">
        <v>2.1288083866238594E-2</v>
      </c>
      <c r="AK10" s="12">
        <v>0.17556716501712799</v>
      </c>
      <c r="AL10" s="12">
        <v>4.1118845343589783E-2</v>
      </c>
      <c r="AM10" s="12">
        <v>3.2059609889984131E-2</v>
      </c>
      <c r="AN10" s="12">
        <v>6.381186842918396E-2</v>
      </c>
      <c r="AO10" s="12">
        <v>4.4693304225802422E-3</v>
      </c>
      <c r="AP10" s="12">
        <v>4.1011630855791736E-6</v>
      </c>
      <c r="AQ10" s="12">
        <v>9.6480794250965118E-2</v>
      </c>
      <c r="AR10" s="12">
        <v>0.27579346299171448</v>
      </c>
      <c r="AS10" s="12">
        <v>5.2103754132986069E-2</v>
      </c>
      <c r="AT10" s="12">
        <v>4.74914675578475E-4</v>
      </c>
    </row>
    <row r="11" spans="1:46" x14ac:dyDescent="0.25">
      <c r="A11" s="12" t="s">
        <v>55</v>
      </c>
      <c r="B11" s="12">
        <v>0.39834243059158325</v>
      </c>
      <c r="C11" s="12">
        <v>0.14169071614742279</v>
      </c>
      <c r="D11" s="12">
        <v>0.16299343109130859</v>
      </c>
      <c r="E11" s="12">
        <v>0.44647309184074402</v>
      </c>
      <c r="F11" s="12">
        <v>0.24884277582168579</v>
      </c>
      <c r="G11" s="12">
        <v>0.54494446516036987</v>
      </c>
      <c r="H11" s="12">
        <v>2.0283626392483711E-2</v>
      </c>
      <c r="I11" s="12">
        <v>0.2265823632478714</v>
      </c>
      <c r="J11" s="12">
        <v>0.19092638790607452</v>
      </c>
      <c r="K11" s="12">
        <v>1.7263183370232582E-2</v>
      </c>
      <c r="L11" s="12">
        <v>8.5947569459676743E-4</v>
      </c>
      <c r="M11" s="12">
        <v>0.52356803417205811</v>
      </c>
      <c r="N11" s="12">
        <v>0.17546810209751129</v>
      </c>
      <c r="O11" s="12">
        <v>0.26466941833496094</v>
      </c>
      <c r="P11" s="12">
        <v>0.20325373113155365</v>
      </c>
      <c r="Q11" s="12">
        <v>0.15953096747398376</v>
      </c>
      <c r="R11" s="12">
        <v>7.3914915323257446E-2</v>
      </c>
      <c r="S11" s="12">
        <v>0.1722634881734848</v>
      </c>
      <c r="T11" s="12">
        <v>0.25387683510780334</v>
      </c>
      <c r="U11" s="12">
        <v>0.1371600478887558</v>
      </c>
      <c r="V11" s="12">
        <v>0.40347474813461304</v>
      </c>
      <c r="W11" s="12">
        <v>0.38845846056938171</v>
      </c>
      <c r="X11" s="12">
        <v>0.20806679129600525</v>
      </c>
      <c r="Y11" s="12">
        <v>0</v>
      </c>
      <c r="Z11" s="12">
        <v>3.5891104489564896E-2</v>
      </c>
      <c r="AA11" s="12">
        <v>1.512844767421484E-2</v>
      </c>
      <c r="AB11" s="12">
        <v>0.103741355240345</v>
      </c>
      <c r="AC11" s="12">
        <v>0</v>
      </c>
      <c r="AD11" s="12">
        <v>8.9224278926849365E-2</v>
      </c>
      <c r="AE11" s="12">
        <v>3.0448699370026588E-2</v>
      </c>
      <c r="AF11" s="12">
        <v>1.9036430865526199E-2</v>
      </c>
      <c r="AG11" s="12">
        <v>0</v>
      </c>
      <c r="AH11" s="12">
        <v>6.1280682682991028E-2</v>
      </c>
      <c r="AI11" s="12">
        <v>0.16356721520423889</v>
      </c>
      <c r="AJ11" s="12">
        <v>6.6076949238777161E-2</v>
      </c>
      <c r="AK11" s="12">
        <v>0.21168126165866852</v>
      </c>
      <c r="AL11" s="12">
        <v>6.9941587746143341E-2</v>
      </c>
      <c r="AM11" s="12">
        <v>1.5490037389099598E-2</v>
      </c>
      <c r="AN11" s="12">
        <v>0.12156037986278534</v>
      </c>
      <c r="AO11" s="12">
        <v>4.4336661696434021E-2</v>
      </c>
      <c r="AP11" s="12">
        <v>8.313656784594059E-3</v>
      </c>
      <c r="AQ11" s="12">
        <v>3.0140729621052742E-2</v>
      </c>
      <c r="AR11" s="12">
        <v>5.4395008832216263E-2</v>
      </c>
      <c r="AS11" s="12">
        <v>0.21378374099731445</v>
      </c>
      <c r="AT11" s="12">
        <v>7.1281084092333913E-4</v>
      </c>
    </row>
    <row r="12" spans="1:46" x14ac:dyDescent="0.25">
      <c r="A12" s="12" t="s">
        <v>56</v>
      </c>
      <c r="B12" s="12">
        <v>0.35763686895370483</v>
      </c>
      <c r="C12" s="12">
        <v>0.17538672685623169</v>
      </c>
      <c r="D12" s="12">
        <v>0.19787761569023132</v>
      </c>
      <c r="E12" s="12">
        <v>0.44443270564079285</v>
      </c>
      <c r="F12" s="12">
        <v>0.18230293691158295</v>
      </c>
      <c r="G12" s="12">
        <v>0.2187846451997757</v>
      </c>
      <c r="H12" s="12">
        <v>7.8242965042591095E-2</v>
      </c>
      <c r="I12" s="12">
        <v>0.36038222908973694</v>
      </c>
      <c r="J12" s="12">
        <v>0.30563327670097351</v>
      </c>
      <c r="K12" s="12">
        <v>3.6956865340471268E-2</v>
      </c>
      <c r="L12" s="12">
        <v>1.8425637856125832E-2</v>
      </c>
      <c r="M12" s="12">
        <v>0.70376431941986084</v>
      </c>
      <c r="N12" s="12">
        <v>0.11102898418903351</v>
      </c>
      <c r="O12" s="12">
        <v>0.151206374168396</v>
      </c>
      <c r="P12" s="12">
        <v>0.3730531632900238</v>
      </c>
      <c r="Q12" s="12">
        <v>0.36391952633857727</v>
      </c>
      <c r="R12" s="12">
        <v>8.6056701838970184E-3</v>
      </c>
      <c r="S12" s="12">
        <v>0.129665806889534</v>
      </c>
      <c r="T12" s="12">
        <v>7.2013095021247864E-2</v>
      </c>
      <c r="U12" s="12">
        <v>5.2742727100849152E-2</v>
      </c>
      <c r="V12" s="12">
        <v>0.46544533967971802</v>
      </c>
      <c r="W12" s="12">
        <v>0.27337521314620972</v>
      </c>
      <c r="X12" s="12">
        <v>0.26117944717407227</v>
      </c>
      <c r="Y12" s="12">
        <v>2.3914510384202003E-2</v>
      </c>
      <c r="Z12" s="12">
        <v>4.0410853922367096E-2</v>
      </c>
      <c r="AA12" s="12">
        <v>1.9608860835433006E-2</v>
      </c>
      <c r="AB12" s="12">
        <v>2.899828739464283E-2</v>
      </c>
      <c r="AC12" s="12">
        <v>4.1500232182443142E-3</v>
      </c>
      <c r="AD12" s="12">
        <v>0.11381439119577408</v>
      </c>
      <c r="AE12" s="12">
        <v>2.7753280475735664E-2</v>
      </c>
      <c r="AF12" s="12">
        <v>3.475644625723362E-3</v>
      </c>
      <c r="AG12" s="12">
        <v>0.3773408830165863</v>
      </c>
      <c r="AH12" s="12">
        <v>5.2860710769891739E-2</v>
      </c>
      <c r="AI12" s="12">
        <v>0.16288387775421143</v>
      </c>
      <c r="AJ12" s="12">
        <v>4.6129576861858368E-2</v>
      </c>
      <c r="AK12" s="12">
        <v>0.21185889840126038</v>
      </c>
      <c r="AL12" s="12">
        <v>5.5984437465667725E-2</v>
      </c>
      <c r="AM12" s="12">
        <v>2.6649946346879005E-2</v>
      </c>
      <c r="AN12" s="12">
        <v>9.7594216465950012E-2</v>
      </c>
      <c r="AO12" s="12">
        <v>8.812926709651947E-2</v>
      </c>
      <c r="AP12" s="12">
        <v>6.6239084117114544E-3</v>
      </c>
      <c r="AQ12" s="12">
        <v>2.4041911587119102E-2</v>
      </c>
      <c r="AR12" s="12">
        <v>5.481545627117157E-2</v>
      </c>
      <c r="AS12" s="12">
        <v>0.22103220224380493</v>
      </c>
      <c r="AT12" s="12">
        <v>4.2562712915241718E-3</v>
      </c>
    </row>
    <row r="13" spans="1:46" x14ac:dyDescent="0.25">
      <c r="A13" s="12" t="s">
        <v>57</v>
      </c>
      <c r="B13" s="12">
        <v>0.50518780946731567</v>
      </c>
      <c r="C13" s="12">
        <v>0.28014311194419861</v>
      </c>
      <c r="D13" s="12">
        <v>0.21502684056758881</v>
      </c>
      <c r="E13" s="12">
        <v>0.3509838879108429</v>
      </c>
      <c r="F13" s="12">
        <v>0.15384615957736969</v>
      </c>
      <c r="G13" s="12">
        <v>0.15992844104766846</v>
      </c>
      <c r="H13" s="12">
        <v>0.47692307829856873</v>
      </c>
      <c r="I13" s="12">
        <v>5.1878355443477631E-2</v>
      </c>
      <c r="J13" s="12">
        <v>0.1012522354722023</v>
      </c>
      <c r="K13" s="12">
        <v>0.21001788973808289</v>
      </c>
      <c r="L13" s="12">
        <v>3.43470498919487E-2</v>
      </c>
      <c r="M13" s="12">
        <v>0.63041144609451294</v>
      </c>
      <c r="N13" s="12">
        <v>0.1989266574382782</v>
      </c>
      <c r="O13" s="12">
        <v>0.13416816294193268</v>
      </c>
      <c r="P13" s="12">
        <v>0.15205724537372589</v>
      </c>
      <c r="Q13" s="12">
        <v>0.50339895486831665</v>
      </c>
      <c r="R13" s="12">
        <v>0.20393559336662292</v>
      </c>
      <c r="S13" s="12">
        <v>1.1806798167526722E-2</v>
      </c>
      <c r="T13" s="12">
        <v>5.5813953280448914E-2</v>
      </c>
      <c r="U13" s="12">
        <v>7.2987474501132965E-2</v>
      </c>
      <c r="V13" s="12">
        <v>0.3452593982219696</v>
      </c>
      <c r="W13" s="12">
        <v>0.39642217755317688</v>
      </c>
      <c r="X13" s="12">
        <v>0.25831842422485352</v>
      </c>
      <c r="Y13" s="12">
        <v>0</v>
      </c>
      <c r="Z13" s="12">
        <v>6.9324090145528316E-4</v>
      </c>
      <c r="AA13" s="12">
        <v>6.9324090145528316E-4</v>
      </c>
      <c r="AB13" s="12">
        <v>0</v>
      </c>
      <c r="AC13" s="12">
        <v>3.4662045072764158E-4</v>
      </c>
      <c r="AD13" s="12">
        <v>3.4662045072764158E-4</v>
      </c>
      <c r="AE13" s="12">
        <v>3.4662045072764158E-4</v>
      </c>
      <c r="AF13" s="12">
        <v>0</v>
      </c>
      <c r="AG13" s="12">
        <v>2.7729636058211327E-3</v>
      </c>
      <c r="AH13" s="12">
        <v>0.10611067712306976</v>
      </c>
      <c r="AI13" s="12">
        <v>0.12855805456638336</v>
      </c>
      <c r="AJ13" s="12">
        <v>6.927451491355896E-2</v>
      </c>
      <c r="AK13" s="12">
        <v>0.24012136459350586</v>
      </c>
      <c r="AL13" s="12">
        <v>4.8915773630142212E-2</v>
      </c>
      <c r="AM13" s="12">
        <v>1.4457195065915585E-2</v>
      </c>
      <c r="AN13" s="12">
        <v>0.14448370039463043</v>
      </c>
      <c r="AO13" s="12">
        <v>1.7420101910829544E-2</v>
      </c>
      <c r="AP13" s="12">
        <v>2.8058683965355158E-3</v>
      </c>
      <c r="AQ13" s="12">
        <v>4.1840404272079468E-2</v>
      </c>
      <c r="AR13" s="12">
        <v>8.0509185791015625E-2</v>
      </c>
      <c r="AS13" s="12">
        <v>0.20753216743469238</v>
      </c>
      <c r="AT13" s="12">
        <v>4.0816455148160458E-3</v>
      </c>
    </row>
    <row r="14" spans="1:46" x14ac:dyDescent="0.25">
      <c r="A14" s="12" t="s">
        <v>58</v>
      </c>
      <c r="B14" s="12">
        <v>0.39324817061424255</v>
      </c>
      <c r="C14" s="12">
        <v>0.24635036289691925</v>
      </c>
      <c r="D14" s="12">
        <v>0.17335766553878784</v>
      </c>
      <c r="E14" s="12">
        <v>0.40693432092666626</v>
      </c>
      <c r="F14" s="12">
        <v>0.17335766553878784</v>
      </c>
      <c r="G14" s="12">
        <v>0.34489050507545471</v>
      </c>
      <c r="H14" s="12">
        <v>6.7518249154090881E-2</v>
      </c>
      <c r="I14" s="12">
        <v>0.12226277589797974</v>
      </c>
      <c r="J14" s="12">
        <v>0.4479927122592926</v>
      </c>
      <c r="K14" s="12">
        <v>1.7335766926407814E-2</v>
      </c>
      <c r="L14" s="12">
        <v>0</v>
      </c>
      <c r="M14" s="12">
        <v>0.67244523763656616</v>
      </c>
      <c r="N14" s="12">
        <v>0.17062044143676758</v>
      </c>
      <c r="O14" s="12">
        <v>0.1177007332444191</v>
      </c>
      <c r="P14" s="12">
        <v>0.17974452674388885</v>
      </c>
      <c r="Q14" s="12">
        <v>0.4781021773815155</v>
      </c>
      <c r="R14" s="12">
        <v>9.2153280973434448E-2</v>
      </c>
      <c r="S14" s="12">
        <v>3.010948933660984E-2</v>
      </c>
      <c r="T14" s="12">
        <v>0.14051094651222229</v>
      </c>
      <c r="U14" s="12">
        <v>7.9379558563232422E-2</v>
      </c>
      <c r="V14" s="12">
        <v>0.46076643466949463</v>
      </c>
      <c r="W14" s="12">
        <v>0.3093065619468689</v>
      </c>
      <c r="X14" s="12">
        <v>0.22992700338363647</v>
      </c>
      <c r="Y14" s="12">
        <v>6.2724016606807709E-3</v>
      </c>
      <c r="Z14" s="12">
        <v>4.5698925852775574E-2</v>
      </c>
      <c r="AA14" s="12">
        <v>7.1684587746858597E-3</v>
      </c>
      <c r="AB14" s="12">
        <v>1.2544803321361542E-2</v>
      </c>
      <c r="AC14" s="12">
        <v>8.9605739340186119E-3</v>
      </c>
      <c r="AD14" s="12">
        <v>6.0931898653507233E-2</v>
      </c>
      <c r="AE14" s="12">
        <v>1.3440860435366631E-2</v>
      </c>
      <c r="AF14" s="12">
        <v>2.6881720405071974E-3</v>
      </c>
      <c r="AG14" s="12">
        <v>0.18010753393173218</v>
      </c>
      <c r="AH14" s="12">
        <v>4.1958816349506378E-2</v>
      </c>
      <c r="AI14" s="12">
        <v>0.13019756972789764</v>
      </c>
      <c r="AJ14" s="12">
        <v>7.2478726506233215E-2</v>
      </c>
      <c r="AK14" s="12">
        <v>0.22403062880039215</v>
      </c>
      <c r="AL14" s="12">
        <v>4.6743668615818024E-2</v>
      </c>
      <c r="AM14" s="12">
        <v>1.0639212094247341E-2</v>
      </c>
      <c r="AN14" s="12">
        <v>0.10527391731739044</v>
      </c>
      <c r="AO14" s="12">
        <v>8.9822903275489807E-2</v>
      </c>
      <c r="AP14" s="12">
        <v>3.5020958632230759E-2</v>
      </c>
      <c r="AQ14" s="12">
        <v>2.5626068934798241E-2</v>
      </c>
      <c r="AR14" s="12">
        <v>5.9588473290205002E-2</v>
      </c>
      <c r="AS14" s="12">
        <v>0.20057785511016846</v>
      </c>
      <c r="AT14" s="12">
        <v>0</v>
      </c>
    </row>
    <row r="15" spans="1:46" x14ac:dyDescent="0.25">
      <c r="A15" s="12" t="s">
        <v>59</v>
      </c>
      <c r="B15" s="12">
        <v>0.30841290950775146</v>
      </c>
      <c r="C15" s="12">
        <v>7.3176003992557526E-2</v>
      </c>
      <c r="D15" s="12">
        <v>0.17524769902229309</v>
      </c>
      <c r="E15" s="12">
        <v>0.49292019009590149</v>
      </c>
      <c r="F15" s="12">
        <v>0.2586560845375061</v>
      </c>
      <c r="G15" s="12">
        <v>0.45743110775947571</v>
      </c>
      <c r="H15" s="12">
        <v>0.11781661212444305</v>
      </c>
      <c r="I15" s="12">
        <v>0.16458295285701752</v>
      </c>
      <c r="J15" s="12">
        <v>0.24687443673610687</v>
      </c>
      <c r="K15" s="12">
        <v>1.3294901698827744E-2</v>
      </c>
      <c r="L15" s="12">
        <v>3.8623671978712082E-2</v>
      </c>
      <c r="M15" s="12">
        <v>0.56750136613845825</v>
      </c>
      <c r="N15" s="12">
        <v>0.18133670091629028</v>
      </c>
      <c r="O15" s="12">
        <v>0.20028823614120483</v>
      </c>
      <c r="P15" s="12">
        <v>0.10027021914720535</v>
      </c>
      <c r="Q15" s="12">
        <v>0.28931725025177002</v>
      </c>
      <c r="R15" s="12">
        <v>8.8164292275905609E-2</v>
      </c>
      <c r="S15" s="12">
        <v>9.7063593566417694E-2</v>
      </c>
      <c r="T15" s="12">
        <v>0.17542785406112671</v>
      </c>
      <c r="U15" s="12">
        <v>0.24975679814815521</v>
      </c>
      <c r="V15" s="12">
        <v>0.42583319544792175</v>
      </c>
      <c r="W15" s="12">
        <v>0.40771031379699707</v>
      </c>
      <c r="X15" s="12">
        <v>0.16645649075508118</v>
      </c>
      <c r="Y15" s="12">
        <v>1.9400041550397873E-2</v>
      </c>
      <c r="Z15" s="12">
        <v>1.6055207699537277E-2</v>
      </c>
      <c r="AA15" s="12">
        <v>7.675515953451395E-3</v>
      </c>
      <c r="AB15" s="12">
        <v>2.0984437316656113E-2</v>
      </c>
      <c r="AC15" s="12">
        <v>3.2392085995525122E-3</v>
      </c>
      <c r="AD15" s="12">
        <v>7.2776563465595245E-2</v>
      </c>
      <c r="AE15" s="12">
        <v>1.1020350269973278E-2</v>
      </c>
      <c r="AF15" s="12">
        <v>1.3661010190844536E-2</v>
      </c>
      <c r="AG15" s="12">
        <v>0.20868249237537384</v>
      </c>
      <c r="AH15" s="12">
        <v>8.4600977599620819E-2</v>
      </c>
      <c r="AI15" s="12">
        <v>0.1621297150850296</v>
      </c>
      <c r="AJ15" s="12">
        <v>3.9422191679477692E-2</v>
      </c>
      <c r="AK15" s="12">
        <v>0.23004789650440216</v>
      </c>
      <c r="AL15" s="12">
        <v>6.7566670477390289E-2</v>
      </c>
      <c r="AM15" s="12">
        <v>1.7237087711691856E-2</v>
      </c>
      <c r="AN15" s="12">
        <v>8.5399158298969269E-2</v>
      </c>
      <c r="AO15" s="12">
        <v>9.9360138177871704E-2</v>
      </c>
      <c r="AP15" s="12">
        <v>4.4271661899983883E-3</v>
      </c>
      <c r="AQ15" s="12">
        <v>3.3411234617233276E-2</v>
      </c>
      <c r="AR15" s="12">
        <v>4.5474082231521606E-2</v>
      </c>
      <c r="AS15" s="12">
        <v>0.21536573767662048</v>
      </c>
      <c r="AT15" s="12">
        <v>1.5888115740381181E-4</v>
      </c>
    </row>
    <row r="16" spans="1:46" x14ac:dyDescent="0.25">
      <c r="A16" s="12" t="s">
        <v>60</v>
      </c>
      <c r="B16" s="12">
        <v>0.47842198610305786</v>
      </c>
      <c r="C16" s="12">
        <v>0.14685593545436859</v>
      </c>
      <c r="D16" s="12">
        <v>0.19434468448162079</v>
      </c>
      <c r="E16" s="12">
        <v>0.50299298763275146</v>
      </c>
      <c r="F16" s="12">
        <v>0.15580639243125916</v>
      </c>
      <c r="G16" s="12">
        <v>0.10780457407236099</v>
      </c>
      <c r="H16" s="12">
        <v>5.5413033813238144E-2</v>
      </c>
      <c r="I16" s="12">
        <v>0.22461661696434021</v>
      </c>
      <c r="J16" s="12">
        <v>0.45111453533172607</v>
      </c>
      <c r="K16" s="12">
        <v>0.16105125844478607</v>
      </c>
      <c r="L16" s="12">
        <v>1.0831765830516815E-2</v>
      </c>
      <c r="M16" s="12">
        <v>0.6404423713684082</v>
      </c>
      <c r="N16" s="12">
        <v>0.20181289315223694</v>
      </c>
      <c r="O16" s="12">
        <v>0.13095034658908844</v>
      </c>
      <c r="P16" s="12">
        <v>0.2884100079536438</v>
      </c>
      <c r="Q16" s="12">
        <v>0.466450035572052</v>
      </c>
      <c r="R16" s="12">
        <v>3.5288751125335693E-2</v>
      </c>
      <c r="S16" s="12">
        <v>0.10843167454004288</v>
      </c>
      <c r="T16" s="12">
        <v>7.1147598326206207E-2</v>
      </c>
      <c r="U16" s="12">
        <v>3.0271934345364571E-2</v>
      </c>
      <c r="V16" s="12">
        <v>0.40858560800552368</v>
      </c>
      <c r="W16" s="12">
        <v>0.38846132159233093</v>
      </c>
      <c r="X16" s="12">
        <v>0.20295308530330658</v>
      </c>
      <c r="Y16" s="12">
        <v>2.4526748806238174E-2</v>
      </c>
      <c r="Z16" s="12">
        <v>0.10194787383079529</v>
      </c>
      <c r="AA16" s="12">
        <v>2.3264747112989426E-2</v>
      </c>
      <c r="AB16" s="12">
        <v>0.17267489433288574</v>
      </c>
      <c r="AC16" s="12">
        <v>0</v>
      </c>
      <c r="AD16" s="12">
        <v>0.1223045289516449</v>
      </c>
      <c r="AE16" s="12">
        <v>2.0192043855786324E-2</v>
      </c>
      <c r="AF16" s="12">
        <v>6.7489710636436939E-3</v>
      </c>
      <c r="AG16" s="12">
        <v>0.37141290307044983</v>
      </c>
      <c r="AH16" s="12">
        <v>5.3337983787059784E-2</v>
      </c>
      <c r="AI16" s="12">
        <v>0.11379639059305191</v>
      </c>
      <c r="AJ16" s="12">
        <v>4.9400854855775833E-2</v>
      </c>
      <c r="AK16" s="12">
        <v>0.22729389369487762</v>
      </c>
      <c r="AL16" s="12">
        <v>4.573996365070343E-2</v>
      </c>
      <c r="AM16" s="12">
        <v>1.0497462935745716E-2</v>
      </c>
      <c r="AN16" s="12">
        <v>9.202730655670166E-2</v>
      </c>
      <c r="AO16" s="12">
        <v>0.17430903017520905</v>
      </c>
      <c r="AP16" s="12">
        <v>6.9151902571320534E-3</v>
      </c>
      <c r="AQ16" s="12">
        <v>2.7884501963853836E-2</v>
      </c>
      <c r="AR16" s="12">
        <v>4.4023361057043076E-2</v>
      </c>
      <c r="AS16" s="12">
        <v>0.20808857679367065</v>
      </c>
      <c r="AT16" s="12">
        <v>2.3418329874402843E-5</v>
      </c>
    </row>
    <row r="17" spans="1:46" x14ac:dyDescent="0.25">
      <c r="A17" s="12" t="s">
        <v>61</v>
      </c>
      <c r="B17" s="12">
        <v>0.4580722451210022</v>
      </c>
      <c r="C17" s="12">
        <v>0.12225036323070526</v>
      </c>
      <c r="D17" s="12">
        <v>0.25703239440917969</v>
      </c>
      <c r="E17" s="12">
        <v>0.5033995509147644</v>
      </c>
      <c r="F17" s="12">
        <v>0.11731769144535065</v>
      </c>
      <c r="G17" s="12">
        <v>0.28316223621368408</v>
      </c>
      <c r="H17" s="12">
        <v>5.9458740055561066E-2</v>
      </c>
      <c r="I17" s="12">
        <v>0.24716705083847046</v>
      </c>
      <c r="J17" s="12">
        <v>0.37088388204574585</v>
      </c>
      <c r="K17" s="12">
        <v>3.9328090846538544E-2</v>
      </c>
      <c r="L17" s="12">
        <v>2.3996799718588591E-3</v>
      </c>
      <c r="M17" s="12">
        <v>0.70643913745880127</v>
      </c>
      <c r="N17" s="12">
        <v>0.14131449162960052</v>
      </c>
      <c r="O17" s="12">
        <v>0.13691507279872894</v>
      </c>
      <c r="P17" s="12">
        <v>0.11585122346878052</v>
      </c>
      <c r="Q17" s="12">
        <v>0.3595520555973053</v>
      </c>
      <c r="R17" s="12">
        <v>0.18344220519065857</v>
      </c>
      <c r="S17" s="12">
        <v>5.1859751343727112E-2</v>
      </c>
      <c r="T17" s="12">
        <v>0.17117717862129211</v>
      </c>
      <c r="U17" s="12">
        <v>0.11811758577823639</v>
      </c>
      <c r="V17" s="12">
        <v>0.47913610935211182</v>
      </c>
      <c r="W17" s="12">
        <v>0.3455539345741272</v>
      </c>
      <c r="X17" s="12">
        <v>0.17530995607376099</v>
      </c>
      <c r="Y17" s="12">
        <v>2.3021582514047623E-2</v>
      </c>
      <c r="Z17" s="12">
        <v>1.7789404839277267E-2</v>
      </c>
      <c r="AA17" s="12">
        <v>3.0085023026913404E-3</v>
      </c>
      <c r="AB17" s="12">
        <v>4.1595812886953354E-2</v>
      </c>
      <c r="AC17" s="12">
        <v>1.7004577675834298E-3</v>
      </c>
      <c r="AD17" s="12">
        <v>5.5461086332798004E-2</v>
      </c>
      <c r="AE17" s="12">
        <v>4.839764442294836E-3</v>
      </c>
      <c r="AF17" s="12">
        <v>4.3165469542145729E-3</v>
      </c>
      <c r="AG17" s="12">
        <v>7.181163877248764E-2</v>
      </c>
      <c r="AH17" s="12">
        <v>4.443533718585968E-2</v>
      </c>
      <c r="AI17" s="12">
        <v>9.3558467924594879E-2</v>
      </c>
      <c r="AJ17" s="12">
        <v>5.249844491481781E-2</v>
      </c>
      <c r="AK17" s="12">
        <v>0.24268524348735809</v>
      </c>
      <c r="AL17" s="12">
        <v>7.3751583695411682E-2</v>
      </c>
      <c r="AM17" s="12">
        <v>1.2811096385121346E-2</v>
      </c>
      <c r="AN17" s="12">
        <v>8.2710444927215576E-2</v>
      </c>
      <c r="AO17" s="12">
        <v>0.14555424451828003</v>
      </c>
      <c r="AP17" s="12">
        <v>1.5195699408650398E-2</v>
      </c>
      <c r="AQ17" s="12">
        <v>2.5589026510715485E-2</v>
      </c>
      <c r="AR17" s="12">
        <v>4.4102806597948074E-2</v>
      </c>
      <c r="AS17" s="12">
        <v>0.21154293417930603</v>
      </c>
      <c r="AT17" s="12">
        <v>0</v>
      </c>
    </row>
    <row r="18" spans="1:46" x14ac:dyDescent="0.25">
      <c r="A18" s="12" t="s">
        <v>62</v>
      </c>
      <c r="B18" s="12">
        <v>0.4692414402961731</v>
      </c>
      <c r="C18" s="12">
        <v>0.18316373229026794</v>
      </c>
      <c r="D18" s="12">
        <v>0.1917206346988678</v>
      </c>
      <c r="E18" s="12">
        <v>0.45698428153991699</v>
      </c>
      <c r="F18" s="12">
        <v>0.16813136637210846</v>
      </c>
      <c r="G18" s="12">
        <v>0.36031451821327209</v>
      </c>
      <c r="H18" s="12">
        <v>7.7243290841579437E-2</v>
      </c>
      <c r="I18" s="12">
        <v>0.12950971722602844</v>
      </c>
      <c r="J18" s="12">
        <v>0.37164661288261414</v>
      </c>
      <c r="K18" s="12">
        <v>6.1285845935344696E-2</v>
      </c>
      <c r="L18" s="12">
        <v>6.9380202330648899E-3</v>
      </c>
      <c r="M18" s="12">
        <v>0.70744681358337402</v>
      </c>
      <c r="N18" s="12">
        <v>0.13205365836620331</v>
      </c>
      <c r="O18" s="12">
        <v>0.14084181189537048</v>
      </c>
      <c r="P18" s="12">
        <v>0.23080481588840485</v>
      </c>
      <c r="Q18" s="12">
        <v>0.40448659658432007</v>
      </c>
      <c r="R18" s="12">
        <v>1.6188714653253555E-2</v>
      </c>
      <c r="S18" s="12">
        <v>0.18894542753696442</v>
      </c>
      <c r="T18" s="12">
        <v>0.12072155624628067</v>
      </c>
      <c r="U18" s="12">
        <v>3.8852915167808533E-2</v>
      </c>
      <c r="V18" s="12">
        <v>0.52613323926925659</v>
      </c>
      <c r="W18" s="12">
        <v>0.28908419609069824</v>
      </c>
      <c r="X18" s="12">
        <v>0.18478260934352875</v>
      </c>
      <c r="Y18" s="12">
        <v>0.12313003093004227</v>
      </c>
      <c r="Z18" s="12">
        <v>7.2266973555088043E-2</v>
      </c>
      <c r="AA18" s="12">
        <v>2.1173762157559395E-2</v>
      </c>
      <c r="AB18" s="12">
        <v>9.3210585415363312E-2</v>
      </c>
      <c r="AC18" s="12">
        <v>1.542002335190773E-2</v>
      </c>
      <c r="AD18" s="12">
        <v>0.13901035487651825</v>
      </c>
      <c r="AE18" s="12">
        <v>5.0632912665605545E-2</v>
      </c>
      <c r="AF18" s="12">
        <v>2.0483314990997314E-2</v>
      </c>
      <c r="AG18" s="12">
        <v>0.3594936728477478</v>
      </c>
      <c r="AH18" s="12">
        <v>4.7102890908718109E-2</v>
      </c>
      <c r="AI18" s="12">
        <v>0.1273454874753952</v>
      </c>
      <c r="AJ18" s="12">
        <v>4.7820758074522018E-2</v>
      </c>
      <c r="AK18" s="12">
        <v>0.2496536523103714</v>
      </c>
      <c r="AL18" s="12">
        <v>5.5123660713434219E-2</v>
      </c>
      <c r="AM18" s="12">
        <v>1.3452512212097645E-2</v>
      </c>
      <c r="AN18" s="12">
        <v>8.86978879570961E-2</v>
      </c>
      <c r="AO18" s="12">
        <v>0.11830871552228928</v>
      </c>
      <c r="AP18" s="12">
        <v>1.3840276747941971E-2</v>
      </c>
      <c r="AQ18" s="12">
        <v>2.3923929780721664E-2</v>
      </c>
      <c r="AR18" s="12">
        <v>6.0721997171640396E-2</v>
      </c>
      <c r="AS18" s="12">
        <v>0.20111112296581268</v>
      </c>
      <c r="AT18" s="12">
        <v>0</v>
      </c>
    </row>
    <row r="19" spans="1:46" x14ac:dyDescent="0.25">
      <c r="A19" s="12" t="s">
        <v>63</v>
      </c>
      <c r="B19" s="12">
        <v>0.42568004131317139</v>
      </c>
      <c r="C19" s="12">
        <v>4.5174870640039444E-2</v>
      </c>
      <c r="D19" s="12">
        <v>0.23996114730834961</v>
      </c>
      <c r="E19" s="12">
        <v>0.56735754013061523</v>
      </c>
      <c r="F19" s="12">
        <v>0.1475064754486084</v>
      </c>
      <c r="G19" s="12">
        <v>0.14572538435459137</v>
      </c>
      <c r="H19" s="12">
        <v>4.4203367084264755E-2</v>
      </c>
      <c r="I19" s="12">
        <v>0.16386009752750397</v>
      </c>
      <c r="J19" s="12">
        <v>0.61674225330352783</v>
      </c>
      <c r="K19" s="12">
        <v>2.946891263127327E-2</v>
      </c>
      <c r="L19" s="12">
        <v>1.78108811378479E-2</v>
      </c>
      <c r="M19" s="12">
        <v>0.9106217622756958</v>
      </c>
      <c r="N19" s="12">
        <v>7.1081608533859253E-2</v>
      </c>
      <c r="O19" s="12">
        <v>4.857512831222266E-4</v>
      </c>
      <c r="P19" s="12">
        <v>0.33484455943107605</v>
      </c>
      <c r="Q19" s="12">
        <v>0.47895076870918274</v>
      </c>
      <c r="R19" s="12">
        <v>2.1696891635656357E-2</v>
      </c>
      <c r="S19" s="12">
        <v>1.3277201913297176E-2</v>
      </c>
      <c r="T19" s="12">
        <v>9.0673573315143585E-2</v>
      </c>
      <c r="U19" s="12">
        <v>6.0556996613740921E-2</v>
      </c>
      <c r="V19" s="12">
        <v>0.38180053234100342</v>
      </c>
      <c r="W19" s="12">
        <v>0.32901555299758911</v>
      </c>
      <c r="X19" s="12">
        <v>0.28918394446372986</v>
      </c>
      <c r="Y19" s="12">
        <v>0.22552116215229034</v>
      </c>
      <c r="Z19" s="12">
        <v>0.20862287282943726</v>
      </c>
      <c r="AA19" s="12">
        <v>3.4744158387184143E-2</v>
      </c>
      <c r="AB19" s="12">
        <v>0.18777637183666229</v>
      </c>
      <c r="AC19" s="12">
        <v>1.4529374428093433E-2</v>
      </c>
      <c r="AD19" s="12">
        <v>0.26405557990074158</v>
      </c>
      <c r="AE19" s="12">
        <v>2.0372709259390831E-2</v>
      </c>
      <c r="AF19" s="12">
        <v>1.1844598688185215E-2</v>
      </c>
      <c r="AG19" s="12">
        <v>0.6642451286315918</v>
      </c>
      <c r="AH19" s="12">
        <v>5.0411134958267212E-2</v>
      </c>
      <c r="AI19" s="12">
        <v>0.1185825914144516</v>
      </c>
      <c r="AJ19" s="12">
        <v>4.3384071439504623E-2</v>
      </c>
      <c r="AK19" s="12">
        <v>0.23643732070922852</v>
      </c>
      <c r="AL19" s="12">
        <v>5.2069943398237228E-2</v>
      </c>
      <c r="AM19" s="12">
        <v>1.2509836815297604E-2</v>
      </c>
      <c r="AN19" s="12">
        <v>9.4721466302871704E-2</v>
      </c>
      <c r="AO19" s="12">
        <v>0.13216622173786163</v>
      </c>
      <c r="AP19" s="12">
        <v>8.8747423142194748E-3</v>
      </c>
      <c r="AQ19" s="12">
        <v>2.2713035345077515E-2</v>
      </c>
      <c r="AR19" s="12">
        <v>4.8581663519144058E-2</v>
      </c>
      <c r="AS19" s="12">
        <v>0.22979210317134857</v>
      </c>
      <c r="AT19" s="12">
        <v>1.6702443826943636E-4</v>
      </c>
    </row>
    <row r="20" spans="1:46" x14ac:dyDescent="0.25">
      <c r="A20" s="12" t="s">
        <v>64</v>
      </c>
      <c r="B20" s="12">
        <v>0.50715011358261108</v>
      </c>
      <c r="C20" s="12">
        <v>0.21247607469558716</v>
      </c>
      <c r="D20" s="12">
        <v>0.19108209013938904</v>
      </c>
      <c r="E20" s="12">
        <v>0.45389032363891602</v>
      </c>
      <c r="F20" s="12">
        <v>0.14255151152610779</v>
      </c>
      <c r="G20" s="12">
        <v>0.13174192607402802</v>
      </c>
      <c r="H20" s="12">
        <v>2.0943587645888329E-2</v>
      </c>
      <c r="I20" s="12">
        <v>0.46830311417579651</v>
      </c>
      <c r="J20" s="12">
        <v>0.34601959586143494</v>
      </c>
      <c r="K20" s="12">
        <v>3.2991781830787659E-2</v>
      </c>
      <c r="L20" s="12">
        <v>0</v>
      </c>
      <c r="M20" s="12">
        <v>0.85249406099319458</v>
      </c>
      <c r="N20" s="12">
        <v>6.6659159958362579E-2</v>
      </c>
      <c r="O20" s="12">
        <v>4.3688774108886719E-2</v>
      </c>
      <c r="P20" s="12">
        <v>0.44780993461608887</v>
      </c>
      <c r="Q20" s="12">
        <v>0.43396013975143433</v>
      </c>
      <c r="R20" s="12">
        <v>1.7340390011668205E-2</v>
      </c>
      <c r="S20" s="12">
        <v>1.6326989978551865E-2</v>
      </c>
      <c r="T20" s="12">
        <v>4.1436776518821716E-2</v>
      </c>
      <c r="U20" s="12">
        <v>4.3125774711370468E-2</v>
      </c>
      <c r="V20" s="12">
        <v>0.2708028256893158</v>
      </c>
      <c r="W20" s="12">
        <v>0.42123633623123169</v>
      </c>
      <c r="X20" s="12">
        <v>0.30796080827713013</v>
      </c>
      <c r="Y20" s="12">
        <v>4.1959602385759354E-2</v>
      </c>
      <c r="Z20" s="12">
        <v>1.0043522343039513E-2</v>
      </c>
      <c r="AA20" s="12">
        <v>1.1159468704136088E-4</v>
      </c>
      <c r="AB20" s="12">
        <v>5.0217609852552414E-2</v>
      </c>
      <c r="AC20" s="12">
        <v>5.5797345703467727E-4</v>
      </c>
      <c r="AD20" s="12">
        <v>7.7223524451255798E-2</v>
      </c>
      <c r="AE20" s="12">
        <v>3.7942193448543549E-3</v>
      </c>
      <c r="AF20" s="12">
        <v>1.4395714737474918E-2</v>
      </c>
      <c r="AG20" s="12">
        <v>8.1464119255542755E-2</v>
      </c>
      <c r="AH20" s="12">
        <v>7.5404852628707886E-2</v>
      </c>
      <c r="AI20" s="12">
        <v>0.11888501793146133</v>
      </c>
      <c r="AJ20" s="12">
        <v>7.080502063035965E-2</v>
      </c>
      <c r="AK20" s="12">
        <v>0.25995990633964539</v>
      </c>
      <c r="AL20" s="12">
        <v>4.6027250587940216E-2</v>
      </c>
      <c r="AM20" s="12">
        <v>1.2506702914834023E-2</v>
      </c>
      <c r="AN20" s="12">
        <v>0.10999543964862823</v>
      </c>
      <c r="AO20" s="12">
        <v>7.2534330189228058E-2</v>
      </c>
      <c r="AP20" s="12">
        <v>2.0119873806834221E-2</v>
      </c>
      <c r="AQ20" s="12">
        <v>2.4334123358130455E-2</v>
      </c>
      <c r="AR20" s="12">
        <v>5.383884534239769E-2</v>
      </c>
      <c r="AS20" s="12">
        <v>0.21097086369991302</v>
      </c>
      <c r="AT20" s="12">
        <v>2.2642860130872577E-5</v>
      </c>
    </row>
    <row r="21" spans="1:46" x14ac:dyDescent="0.25">
      <c r="A21" s="12" t="s">
        <v>65</v>
      </c>
      <c r="B21" s="12">
        <v>0.40103524923324585</v>
      </c>
      <c r="C21" s="12">
        <v>0.16366773843765259</v>
      </c>
      <c r="D21" s="12">
        <v>0.23514913022518158</v>
      </c>
      <c r="E21" s="12">
        <v>0.42321911454200745</v>
      </c>
      <c r="F21" s="12">
        <v>0.17796401679515839</v>
      </c>
      <c r="G21" s="12">
        <v>5.4227262735366821E-2</v>
      </c>
      <c r="H21" s="12">
        <v>3.3522307872772217E-2</v>
      </c>
      <c r="I21" s="12">
        <v>0.29085531830787659</v>
      </c>
      <c r="J21" s="12">
        <v>0.58688688278198242</v>
      </c>
      <c r="K21" s="12">
        <v>3.4508258104324341E-2</v>
      </c>
      <c r="L21" s="12">
        <v>4.9297511577606201E-4</v>
      </c>
      <c r="M21" s="12">
        <v>0.61769783496856689</v>
      </c>
      <c r="N21" s="12">
        <v>0.19275327026844025</v>
      </c>
      <c r="O21" s="12">
        <v>0.15947744250297546</v>
      </c>
      <c r="P21" s="12">
        <v>5.1269412040710449E-2</v>
      </c>
      <c r="Q21" s="12">
        <v>0.37392160296440125</v>
      </c>
      <c r="R21" s="12">
        <v>0.2329307347536087</v>
      </c>
      <c r="S21" s="12">
        <v>5.4473750293254852E-2</v>
      </c>
      <c r="T21" s="12">
        <v>0.17944294214248657</v>
      </c>
      <c r="U21" s="12">
        <v>0.10796155035495758</v>
      </c>
      <c r="V21" s="12">
        <v>0.36775943636894226</v>
      </c>
      <c r="W21" s="12">
        <v>0.32856792211532593</v>
      </c>
      <c r="X21" s="12">
        <v>0.3036726713180542</v>
      </c>
      <c r="Y21" s="12">
        <v>0.13924361765384674</v>
      </c>
      <c r="Z21" s="12">
        <v>0.1542239636182785</v>
      </c>
      <c r="AA21" s="12">
        <v>3.9292730391025543E-2</v>
      </c>
      <c r="AB21" s="12">
        <v>3.8555990904569626E-2</v>
      </c>
      <c r="AC21" s="12">
        <v>1.915520615875721E-2</v>
      </c>
      <c r="AD21" s="12">
        <v>0.14734773337841034</v>
      </c>
      <c r="AE21" s="12">
        <v>9.332023561000824E-3</v>
      </c>
      <c r="AF21" s="12">
        <v>3.9292732253670692E-3</v>
      </c>
      <c r="AG21" s="12">
        <v>0.65864437818527222</v>
      </c>
      <c r="AH21" s="12">
        <v>5.3152136504650116E-2</v>
      </c>
      <c r="AI21" s="12">
        <v>0.12060787528753281</v>
      </c>
      <c r="AJ21" s="12">
        <v>5.4006755352020264E-2</v>
      </c>
      <c r="AK21" s="12">
        <v>0.27710261940956116</v>
      </c>
      <c r="AL21" s="12">
        <v>5.1622364670038223E-2</v>
      </c>
      <c r="AM21" s="12">
        <v>1.148680504411459E-2</v>
      </c>
      <c r="AN21" s="12">
        <v>9.3577221035957336E-2</v>
      </c>
      <c r="AO21" s="12">
        <v>9.8208218812942505E-2</v>
      </c>
      <c r="AP21" s="12">
        <v>1.375042088329792E-2</v>
      </c>
      <c r="AQ21" s="12">
        <v>2.7735654264688492E-2</v>
      </c>
      <c r="AR21" s="12">
        <v>4.670339822769165E-2</v>
      </c>
      <c r="AS21" s="12">
        <v>0.20245166122913361</v>
      </c>
      <c r="AT21" s="12">
        <v>2.7470190543681383E-3</v>
      </c>
    </row>
    <row r="22" spans="1:46" x14ac:dyDescent="0.25">
      <c r="A22" s="12" t="s">
        <v>66</v>
      </c>
      <c r="B22" s="12">
        <v>0.32371008396148682</v>
      </c>
      <c r="C22" s="12">
        <v>2.9176903888583183E-2</v>
      </c>
      <c r="D22" s="12">
        <v>0.15747849643230438</v>
      </c>
      <c r="E22" s="12">
        <v>0.59413391351699829</v>
      </c>
      <c r="F22" s="12">
        <v>0.21921068429946899</v>
      </c>
      <c r="G22" s="12">
        <v>0.4435657262802124</v>
      </c>
      <c r="H22" s="12">
        <v>8.7453931570053101E-2</v>
      </c>
      <c r="I22" s="12">
        <v>0.33968058228492737</v>
      </c>
      <c r="J22" s="12">
        <v>0.11586302518844604</v>
      </c>
      <c r="K22" s="12">
        <v>1.343673188239336E-2</v>
      </c>
      <c r="L22" s="12">
        <v>2.1421989426016808E-2</v>
      </c>
      <c r="M22" s="12">
        <v>0.59728193283081055</v>
      </c>
      <c r="N22" s="12">
        <v>0.16699938476085663</v>
      </c>
      <c r="O22" s="12">
        <v>0.20055282115936279</v>
      </c>
      <c r="P22" s="12">
        <v>0.16124078631401062</v>
      </c>
      <c r="Q22" s="12">
        <v>0.25545147061347961</v>
      </c>
      <c r="R22" s="12">
        <v>4.6606265008449554E-2</v>
      </c>
      <c r="S22" s="12">
        <v>5.6127149611711502E-2</v>
      </c>
      <c r="T22" s="12">
        <v>0.2188267856836319</v>
      </c>
      <c r="U22" s="12">
        <v>0.26174753904342651</v>
      </c>
      <c r="V22" s="12">
        <v>0.45945945382118225</v>
      </c>
      <c r="W22" s="12">
        <v>0.32432430982589722</v>
      </c>
      <c r="X22" s="12">
        <v>0.21621622145175934</v>
      </c>
      <c r="Y22" s="12">
        <v>1.4950907789170742E-2</v>
      </c>
      <c r="Z22" s="12">
        <v>2.8042249381542206E-2</v>
      </c>
      <c r="AA22" s="12">
        <v>5.5786967277526855E-3</v>
      </c>
      <c r="AB22" s="12">
        <v>1.3760785572230816E-2</v>
      </c>
      <c r="AC22" s="12">
        <v>2.1570960525423288E-3</v>
      </c>
      <c r="AD22" s="12">
        <v>5.9134185314178467E-2</v>
      </c>
      <c r="AE22" s="12">
        <v>1.3463255017995834E-2</v>
      </c>
      <c r="AF22" s="12">
        <v>1.7108003376051784E-3</v>
      </c>
      <c r="AG22" s="12">
        <v>3.1761381775140762E-2</v>
      </c>
      <c r="AH22" s="12">
        <v>6.7429512739181519E-2</v>
      </c>
      <c r="AI22" s="12">
        <v>0.18008498847484589</v>
      </c>
      <c r="AJ22" s="12">
        <v>6.3393525779247284E-2</v>
      </c>
      <c r="AK22" s="12">
        <v>0.2430499941110611</v>
      </c>
      <c r="AL22" s="12">
        <v>5.1172520965337753E-2</v>
      </c>
      <c r="AM22" s="12">
        <v>1.4170749112963676E-2</v>
      </c>
      <c r="AN22" s="12">
        <v>8.5323475301265717E-2</v>
      </c>
      <c r="AO22" s="12">
        <v>4.2875498533248901E-2</v>
      </c>
      <c r="AP22" s="12">
        <v>2.9107986483722925E-3</v>
      </c>
      <c r="AQ22" s="12">
        <v>3.1627457588911057E-2</v>
      </c>
      <c r="AR22" s="12">
        <v>9.7965098917484283E-2</v>
      </c>
      <c r="AS22" s="12">
        <v>0.18723446130752563</v>
      </c>
      <c r="AT22" s="12">
        <v>1.9145780242979527E-4</v>
      </c>
    </row>
    <row r="23" spans="1:46" x14ac:dyDescent="0.25">
      <c r="A23" s="12" t="s">
        <v>67</v>
      </c>
      <c r="B23" s="12">
        <v>0.30363479256629944</v>
      </c>
      <c r="C23" s="12">
        <v>2.3069391027092934E-2</v>
      </c>
      <c r="D23" s="12">
        <v>0.11803940683603287</v>
      </c>
      <c r="E23" s="12">
        <v>0.60561740398406982</v>
      </c>
      <c r="F23" s="12">
        <v>0.25327378511428833</v>
      </c>
      <c r="G23" s="12">
        <v>0.51107573509216309</v>
      </c>
      <c r="H23" s="12">
        <v>7.9672008752822876E-2</v>
      </c>
      <c r="I23" s="12">
        <v>0.21080650389194489</v>
      </c>
      <c r="J23" s="12">
        <v>0.18724758923053741</v>
      </c>
      <c r="K23" s="12">
        <v>1.1198139749467373E-2</v>
      </c>
      <c r="L23" s="12">
        <v>0</v>
      </c>
      <c r="M23" s="12">
        <v>0.50269246101379395</v>
      </c>
      <c r="N23" s="12">
        <v>0.22096438705921173</v>
      </c>
      <c r="O23" s="12">
        <v>0.26514503359794617</v>
      </c>
      <c r="P23" s="12">
        <v>2.3987272754311562E-2</v>
      </c>
      <c r="Q23" s="12">
        <v>0.1557948887348175</v>
      </c>
      <c r="R23" s="12">
        <v>0.12984946370124817</v>
      </c>
      <c r="S23" s="12">
        <v>0.27462980151176453</v>
      </c>
      <c r="T23" s="12">
        <v>0.24421735107898712</v>
      </c>
      <c r="U23" s="12">
        <v>0.17152123153209686</v>
      </c>
      <c r="V23" s="12">
        <v>0.52441561222076416</v>
      </c>
      <c r="W23" s="12">
        <v>0.33319056034088135</v>
      </c>
      <c r="X23" s="12">
        <v>0.14239382743835449</v>
      </c>
      <c r="Y23" s="12">
        <v>1.7802892252802849E-2</v>
      </c>
      <c r="Z23" s="12">
        <v>1.4035726897418499E-2</v>
      </c>
      <c r="AA23" s="12">
        <v>5.0431401468813419E-3</v>
      </c>
      <c r="AB23" s="12">
        <v>2.5397982448339462E-2</v>
      </c>
      <c r="AC23" s="12">
        <v>1.0329323122277856E-3</v>
      </c>
      <c r="AD23" s="12">
        <v>5.292259156703949E-2</v>
      </c>
      <c r="AE23" s="12">
        <v>8.0811763182282448E-3</v>
      </c>
      <c r="AF23" s="12">
        <v>9.7217160509899259E-4</v>
      </c>
      <c r="AG23" s="12">
        <v>0.27287641167640686</v>
      </c>
      <c r="AH23" s="12">
        <v>7.3996052145957947E-2</v>
      </c>
      <c r="AI23" s="12">
        <v>0.1785244345664978</v>
      </c>
      <c r="AJ23" s="12">
        <v>4.8277277499437332E-2</v>
      </c>
      <c r="AK23" s="12">
        <v>0.28889387845993042</v>
      </c>
      <c r="AL23" s="12">
        <v>6.3773587346076965E-2</v>
      </c>
      <c r="AM23" s="12">
        <v>2.8450535610318184E-2</v>
      </c>
      <c r="AN23" s="12">
        <v>8.0011092126369476E-2</v>
      </c>
      <c r="AO23" s="12">
        <v>6.8838156759738922E-2</v>
      </c>
      <c r="AP23" s="12">
        <v>3.6140093579888344E-3</v>
      </c>
      <c r="AQ23" s="12">
        <v>3.0356144532561302E-2</v>
      </c>
      <c r="AR23" s="12">
        <v>4.1807495057582855E-2</v>
      </c>
      <c r="AS23" s="12">
        <v>0.16745297610759735</v>
      </c>
      <c r="AT23" s="12">
        <v>4.4950053279535496E-7</v>
      </c>
    </row>
    <row r="24" spans="1:46" x14ac:dyDescent="0.25">
      <c r="A24" s="12" t="s">
        <v>68</v>
      </c>
      <c r="B24" s="12">
        <v>0.41607564687728882</v>
      </c>
      <c r="C24" s="12">
        <v>2.9944838955998421E-2</v>
      </c>
      <c r="D24" s="12">
        <v>0.21397830545902252</v>
      </c>
      <c r="E24" s="12">
        <v>0.57816570997238159</v>
      </c>
      <c r="F24" s="12">
        <v>0.17791113257408142</v>
      </c>
      <c r="G24" s="12">
        <v>0.18494272232055664</v>
      </c>
      <c r="H24" s="12">
        <v>7.4074074625968933E-2</v>
      </c>
      <c r="I24" s="12">
        <v>0.29890283942222595</v>
      </c>
      <c r="J24" s="12">
        <v>0.41280233860015869</v>
      </c>
      <c r="K24" s="12">
        <v>2.9278051108121872E-2</v>
      </c>
      <c r="L24" s="12">
        <v>2.1640298888087273E-2</v>
      </c>
      <c r="M24" s="12">
        <v>0.80790448188781738</v>
      </c>
      <c r="N24" s="12">
        <v>6.3708551228046417E-2</v>
      </c>
      <c r="O24" s="12">
        <v>9.3653388321399689E-2</v>
      </c>
      <c r="P24" s="12">
        <v>0.25804692506790161</v>
      </c>
      <c r="Q24" s="12">
        <v>0.33690974116325378</v>
      </c>
      <c r="R24" s="12">
        <v>0.10808026045560837</v>
      </c>
      <c r="S24" s="12">
        <v>4.5280959457159042E-2</v>
      </c>
      <c r="T24" s="12">
        <v>0.12875068187713623</v>
      </c>
      <c r="U24" s="12">
        <v>0.12293144315481186</v>
      </c>
      <c r="V24" s="12">
        <v>0.30623748898506165</v>
      </c>
      <c r="W24" s="12">
        <v>0.28411227464675903</v>
      </c>
      <c r="X24" s="12">
        <v>0.40965023636817932</v>
      </c>
      <c r="Y24" s="12">
        <v>0.16563846170902252</v>
      </c>
      <c r="Z24" s="12">
        <v>0.13944825530052185</v>
      </c>
      <c r="AA24" s="12">
        <v>2.3862181231379509E-2</v>
      </c>
      <c r="AB24" s="12">
        <v>9.7252942621707916E-2</v>
      </c>
      <c r="AC24" s="12">
        <v>8.9628677815198898E-3</v>
      </c>
      <c r="AD24" s="12">
        <v>0.11302525550127029</v>
      </c>
      <c r="AE24" s="12">
        <v>2.1825166419148445E-2</v>
      </c>
      <c r="AF24" s="12">
        <v>7.3914560489356518E-3</v>
      </c>
      <c r="AG24" s="12">
        <v>0.40647187829017639</v>
      </c>
      <c r="AH24" s="12">
        <v>6.6986151039600372E-2</v>
      </c>
      <c r="AI24" s="12">
        <v>0.15208488702774048</v>
      </c>
      <c r="AJ24" s="12">
        <v>4.3803613632917404E-2</v>
      </c>
      <c r="AK24" s="12">
        <v>0.23280800879001617</v>
      </c>
      <c r="AL24" s="12">
        <v>5.2631158381700516E-2</v>
      </c>
      <c r="AM24" s="12">
        <v>1.334798987954855E-2</v>
      </c>
      <c r="AN24" s="12">
        <v>8.3721473813056946E-2</v>
      </c>
      <c r="AO24" s="12">
        <v>0.14280253648757935</v>
      </c>
      <c r="AP24" s="12">
        <v>8.911672979593277E-3</v>
      </c>
      <c r="AQ24" s="12">
        <v>2.9139304533600807E-2</v>
      </c>
      <c r="AR24" s="12">
        <v>4.1924938559532166E-2</v>
      </c>
      <c r="AS24" s="12">
        <v>0.19608834385871887</v>
      </c>
      <c r="AT24" s="12">
        <v>2.7360755484551191E-3</v>
      </c>
    </row>
    <row r="25" spans="1:46" x14ac:dyDescent="0.25">
      <c r="A25" s="12" t="s">
        <v>69</v>
      </c>
      <c r="B25" s="12">
        <v>0.36856076121330261</v>
      </c>
      <c r="C25" s="12">
        <v>3.4752260893583298E-2</v>
      </c>
      <c r="D25" s="12">
        <v>0.17022217810153961</v>
      </c>
      <c r="E25" s="12">
        <v>0.59167319536209106</v>
      </c>
      <c r="F25" s="12">
        <v>0.20335234701633453</v>
      </c>
      <c r="G25" s="12">
        <v>0.22994494438171387</v>
      </c>
      <c r="H25" s="12">
        <v>0.12244396656751633</v>
      </c>
      <c r="I25" s="12">
        <v>0.40464019775390625</v>
      </c>
      <c r="J25" s="12">
        <v>0.19593000411987305</v>
      </c>
      <c r="K25" s="12">
        <v>4.7040898352861404E-2</v>
      </c>
      <c r="L25" s="12">
        <v>5.6036179885268211E-3</v>
      </c>
      <c r="M25" s="12">
        <v>0.49016907811164856</v>
      </c>
      <c r="N25" s="12">
        <v>0.22124458849430084</v>
      </c>
      <c r="O25" s="12">
        <v>0.21696814894676208</v>
      </c>
      <c r="P25" s="12">
        <v>0.19106370210647583</v>
      </c>
      <c r="Q25" s="12">
        <v>0.27870625257492065</v>
      </c>
      <c r="R25" s="12">
        <v>8.7642550468444824E-2</v>
      </c>
      <c r="S25" s="12">
        <v>0.10386354476213455</v>
      </c>
      <c r="T25" s="12">
        <v>0.19322650134563446</v>
      </c>
      <c r="U25" s="12">
        <v>0.14549744129180908</v>
      </c>
      <c r="V25" s="12">
        <v>0.41103029251098633</v>
      </c>
      <c r="W25" s="12">
        <v>0.23476208746433258</v>
      </c>
      <c r="X25" s="12">
        <v>0.35420763492584229</v>
      </c>
      <c r="Y25" s="12">
        <v>6.2553927302360535E-2</v>
      </c>
      <c r="Z25" s="12">
        <v>7.0702716708183289E-2</v>
      </c>
      <c r="AA25" s="12">
        <v>2.1426517516374588E-2</v>
      </c>
      <c r="AB25" s="12">
        <v>7.9426705837249756E-2</v>
      </c>
      <c r="AC25" s="12">
        <v>2.4925703182816505E-3</v>
      </c>
      <c r="AD25" s="12">
        <v>0.10765986144542694</v>
      </c>
      <c r="AE25" s="12">
        <v>5.6562172248959541E-3</v>
      </c>
      <c r="AF25" s="12">
        <v>8.0049848183989525E-3</v>
      </c>
      <c r="AG25" s="12">
        <v>0.45944780111312866</v>
      </c>
      <c r="AH25" s="12">
        <v>4.9859326332807541E-2</v>
      </c>
      <c r="AI25" s="12">
        <v>0.13496977090835571</v>
      </c>
      <c r="AJ25" s="12">
        <v>4.8925668001174927E-2</v>
      </c>
      <c r="AK25" s="12">
        <v>0.25936403870582581</v>
      </c>
      <c r="AL25" s="12">
        <v>6.6377103328704834E-2</v>
      </c>
      <c r="AM25" s="12">
        <v>1.6807867214083672E-2</v>
      </c>
      <c r="AN25" s="12">
        <v>7.9517938196659088E-2</v>
      </c>
      <c r="AO25" s="12">
        <v>0.11332091689109802</v>
      </c>
      <c r="AP25" s="12">
        <v>1.0469739325344563E-2</v>
      </c>
      <c r="AQ25" s="12">
        <v>2.9338797554373741E-2</v>
      </c>
      <c r="AR25" s="12">
        <v>4.8351313918828964E-2</v>
      </c>
      <c r="AS25" s="12">
        <v>0.1925567239522934</v>
      </c>
      <c r="AT25" s="12">
        <v>1.5326669711157592E-7</v>
      </c>
    </row>
    <row r="26" spans="1:46" x14ac:dyDescent="0.25">
      <c r="A26" s="12" t="s">
        <v>70</v>
      </c>
      <c r="B26" s="12">
        <v>0.48177841305732727</v>
      </c>
      <c r="C26" s="12">
        <v>0.3057580292224884</v>
      </c>
      <c r="D26" s="12">
        <v>0.22722303867340088</v>
      </c>
      <c r="E26" s="12">
        <v>0.36461371183395386</v>
      </c>
      <c r="F26" s="12">
        <v>0.10240525007247925</v>
      </c>
      <c r="G26" s="12">
        <v>8.8374637067317963E-2</v>
      </c>
      <c r="H26" s="12">
        <v>1.4212828129529953E-2</v>
      </c>
      <c r="I26" s="12">
        <v>0.41490525007247925</v>
      </c>
      <c r="J26" s="12">
        <v>0.46428570151329041</v>
      </c>
      <c r="K26" s="12">
        <v>1.8221573904156685E-2</v>
      </c>
      <c r="L26" s="12">
        <v>6.3775512389838696E-3</v>
      </c>
      <c r="M26" s="12">
        <v>0.91198980808258057</v>
      </c>
      <c r="N26" s="12">
        <v>4.8469386994838715E-2</v>
      </c>
      <c r="O26" s="12">
        <v>2.3505831137299538E-2</v>
      </c>
      <c r="P26" s="12">
        <v>0.46410349011421204</v>
      </c>
      <c r="Q26" s="12">
        <v>0.45244169235229492</v>
      </c>
      <c r="R26" s="12">
        <v>3.298104926943779E-2</v>
      </c>
      <c r="S26" s="12">
        <v>3.0430030077695847E-2</v>
      </c>
      <c r="T26" s="12">
        <v>1.6581632196903229E-2</v>
      </c>
      <c r="U26" s="12">
        <v>3.4620992373675108E-3</v>
      </c>
      <c r="V26" s="12">
        <v>0.32908162474632263</v>
      </c>
      <c r="W26" s="12">
        <v>0.42201167345046997</v>
      </c>
      <c r="X26" s="12">
        <v>0.2489067018032074</v>
      </c>
      <c r="Y26" s="12">
        <v>1.9227312877774239E-2</v>
      </c>
      <c r="Z26" s="12">
        <v>1.1141059920191765E-2</v>
      </c>
      <c r="AA26" s="12">
        <v>5.2111409604549408E-3</v>
      </c>
      <c r="AB26" s="12">
        <v>0.10566037893295288</v>
      </c>
      <c r="AC26" s="12">
        <v>3.5938902874477208E-4</v>
      </c>
      <c r="AD26" s="12">
        <v>0.1493261456489563</v>
      </c>
      <c r="AE26" s="12">
        <v>2.425876073539257E-2</v>
      </c>
      <c r="AF26" s="12">
        <v>6.6486974246799946E-3</v>
      </c>
      <c r="AG26" s="12">
        <v>0.19029650092124939</v>
      </c>
      <c r="AH26" s="12">
        <v>6.7888654768466949E-2</v>
      </c>
      <c r="AI26" s="12">
        <v>0.10557250678539276</v>
      </c>
      <c r="AJ26" s="12">
        <v>4.0108472108840942E-2</v>
      </c>
      <c r="AK26" s="12">
        <v>0.25433632731437683</v>
      </c>
      <c r="AL26" s="12">
        <v>3.8890350610017776E-2</v>
      </c>
      <c r="AM26" s="12">
        <v>9.6001299098134041E-3</v>
      </c>
      <c r="AN26" s="12">
        <v>0.1133897453546524</v>
      </c>
      <c r="AO26" s="12">
        <v>0.12930899858474731</v>
      </c>
      <c r="AP26" s="12">
        <v>1.3008292764425278E-2</v>
      </c>
      <c r="AQ26" s="12">
        <v>1.8713543191552162E-2</v>
      </c>
      <c r="AR26" s="12">
        <v>5.9707466512918472E-2</v>
      </c>
      <c r="AS26" s="12">
        <v>0.21736416220664978</v>
      </c>
      <c r="AT26" s="12">
        <v>0</v>
      </c>
    </row>
    <row r="27" spans="1:46" x14ac:dyDescent="0.25">
      <c r="A27" s="12" t="s">
        <v>71</v>
      </c>
      <c r="B27" s="12">
        <v>0.39801502227783203</v>
      </c>
      <c r="C27" s="12">
        <v>0.11159180849790573</v>
      </c>
      <c r="D27" s="12">
        <v>0.17826695740222931</v>
      </c>
      <c r="E27" s="12">
        <v>0.51431477069854736</v>
      </c>
      <c r="F27" s="12">
        <v>0.19582644104957581</v>
      </c>
      <c r="G27" s="12">
        <v>0.19913475215435028</v>
      </c>
      <c r="H27" s="12">
        <v>7.9144932329654694E-2</v>
      </c>
      <c r="I27" s="12">
        <v>0.22890953719615936</v>
      </c>
      <c r="J27" s="12">
        <v>0.4597277045249939</v>
      </c>
      <c r="K27" s="12">
        <v>3.308308869600296E-2</v>
      </c>
      <c r="L27" s="12">
        <v>9.924926795065403E-3</v>
      </c>
      <c r="M27" s="12">
        <v>0.7418246865272522</v>
      </c>
      <c r="N27" s="12">
        <v>8.1435300409793854E-2</v>
      </c>
      <c r="O27" s="12">
        <v>0.14849217236042023</v>
      </c>
      <c r="P27" s="12">
        <v>0.3014378547668457</v>
      </c>
      <c r="Q27" s="12">
        <v>0.36785849928855896</v>
      </c>
      <c r="R27" s="12">
        <v>2.8884081169962883E-2</v>
      </c>
      <c r="S27" s="12">
        <v>0.13156890869140625</v>
      </c>
      <c r="T27" s="12">
        <v>0.10981041193008423</v>
      </c>
      <c r="U27" s="12">
        <v>6.0440260916948318E-2</v>
      </c>
      <c r="V27" s="12">
        <v>0.40514060854911804</v>
      </c>
      <c r="W27" s="12">
        <v>0.28578698635101318</v>
      </c>
      <c r="X27" s="12">
        <v>0.30907240509986877</v>
      </c>
      <c r="Y27" s="12">
        <v>8.4422111511230469E-2</v>
      </c>
      <c r="Z27" s="12">
        <v>4.4723618775606155E-2</v>
      </c>
      <c r="AA27" s="12">
        <v>9.4221103936433792E-3</v>
      </c>
      <c r="AB27" s="12">
        <v>0.15565326809883118</v>
      </c>
      <c r="AC27" s="12">
        <v>4.648241214454174E-3</v>
      </c>
      <c r="AD27" s="12">
        <v>8.8567838072776794E-2</v>
      </c>
      <c r="AE27" s="12">
        <v>1.4572864398360252E-2</v>
      </c>
      <c r="AF27" s="12">
        <v>6.1557791195809841E-3</v>
      </c>
      <c r="AG27" s="12">
        <v>0.14761306345462799</v>
      </c>
      <c r="AH27" s="12">
        <v>4.9666516482830048E-2</v>
      </c>
      <c r="AI27" s="12">
        <v>0.13805189728736877</v>
      </c>
      <c r="AJ27" s="12">
        <v>4.8652775585651398E-2</v>
      </c>
      <c r="AK27" s="12">
        <v>0.24763214588165283</v>
      </c>
      <c r="AL27" s="12">
        <v>6.2653608620166779E-2</v>
      </c>
      <c r="AM27" s="12">
        <v>1.8305473029613495E-2</v>
      </c>
      <c r="AN27" s="12">
        <v>9.9889539182186127E-2</v>
      </c>
      <c r="AO27" s="12">
        <v>9.9686674773693085E-2</v>
      </c>
      <c r="AP27" s="12">
        <v>6.3758515752851963E-3</v>
      </c>
      <c r="AQ27" s="12">
        <v>2.6609370484948158E-2</v>
      </c>
      <c r="AR27" s="12">
        <v>4.4959999620914459E-2</v>
      </c>
      <c r="AS27" s="12">
        <v>0.20718267560005188</v>
      </c>
      <c r="AT27" s="12">
        <v>0</v>
      </c>
    </row>
    <row r="28" spans="1:46" x14ac:dyDescent="0.25">
      <c r="A28" s="12" t="s">
        <v>72</v>
      </c>
      <c r="B28" s="12">
        <v>0.49529781937599182</v>
      </c>
      <c r="C28" s="12">
        <v>0.3216300904750824</v>
      </c>
      <c r="D28" s="12">
        <v>0.21316614747047424</v>
      </c>
      <c r="E28" s="12">
        <v>0.34984326362609863</v>
      </c>
      <c r="F28" s="12">
        <v>0.11536049842834473</v>
      </c>
      <c r="G28" s="12">
        <v>0.12413793057203293</v>
      </c>
      <c r="H28" s="12">
        <v>2.9467085376381874E-2</v>
      </c>
      <c r="I28" s="12">
        <v>4.3260186910629272E-2</v>
      </c>
      <c r="J28" s="12">
        <v>0.592476487159729</v>
      </c>
      <c r="K28" s="12">
        <v>0.21065831184387207</v>
      </c>
      <c r="L28" s="12">
        <v>1.4420062303543091E-2</v>
      </c>
      <c r="M28" s="12">
        <v>0.77680248022079468</v>
      </c>
      <c r="N28" s="12">
        <v>9.3416929244995117E-2</v>
      </c>
      <c r="O28" s="12">
        <v>0.10909090936183929</v>
      </c>
      <c r="P28" s="12">
        <v>0.36614421010017395</v>
      </c>
      <c r="Q28" s="12">
        <v>0.5109717845916748</v>
      </c>
      <c r="R28" s="12">
        <v>4.1379310190677643E-2</v>
      </c>
      <c r="S28" s="12">
        <v>2.0062696188688278E-2</v>
      </c>
      <c r="T28" s="12">
        <v>2.7586206793785095E-2</v>
      </c>
      <c r="U28" s="12">
        <v>3.3855799585580826E-2</v>
      </c>
      <c r="V28" s="12">
        <v>0.37868338823318481</v>
      </c>
      <c r="W28" s="12">
        <v>0.3260188102722168</v>
      </c>
      <c r="X28" s="12">
        <v>0.29529780149459839</v>
      </c>
      <c r="Y28" s="12">
        <v>2.8535980731248856E-2</v>
      </c>
      <c r="Z28" s="12">
        <v>7.0719599723815918E-2</v>
      </c>
      <c r="AA28" s="12">
        <v>2.3573201149702072E-2</v>
      </c>
      <c r="AB28" s="12">
        <v>9.8014891147613525E-2</v>
      </c>
      <c r="AC28" s="12">
        <v>1.240694778971374E-3</v>
      </c>
      <c r="AD28" s="12">
        <v>4.1563276201486588E-2</v>
      </c>
      <c r="AE28" s="12">
        <v>1.861042226664722E-3</v>
      </c>
      <c r="AF28" s="12">
        <v>1.861042226664722E-3</v>
      </c>
      <c r="AG28" s="12">
        <v>6.6997520625591278E-2</v>
      </c>
      <c r="AH28" s="12">
        <v>4.5385774224996567E-2</v>
      </c>
      <c r="AI28" s="12">
        <v>9.7470663487911224E-2</v>
      </c>
      <c r="AJ28" s="12">
        <v>7.2334527969360352E-2</v>
      </c>
      <c r="AK28" s="12">
        <v>0.23974920809268951</v>
      </c>
      <c r="AL28" s="12">
        <v>4.8877507448196411E-2</v>
      </c>
      <c r="AM28" s="12">
        <v>1.2330017983913422E-2</v>
      </c>
      <c r="AN28" s="12">
        <v>0.13472616672515869</v>
      </c>
      <c r="AO28" s="12">
        <v>4.4431485235691071E-2</v>
      </c>
      <c r="AP28" s="12">
        <v>2.6799028739333153E-2</v>
      </c>
      <c r="AQ28" s="12">
        <v>3.753269836306572E-2</v>
      </c>
      <c r="AR28" s="12">
        <v>8.1275269389152527E-2</v>
      </c>
      <c r="AS28" s="12">
        <v>0.2030966579914093</v>
      </c>
      <c r="AT28" s="12">
        <v>1.3767608907073736E-3</v>
      </c>
    </row>
    <row r="29" spans="1:46" x14ac:dyDescent="0.25">
      <c r="A29" s="12" t="s">
        <v>73</v>
      </c>
      <c r="B29" s="12">
        <v>0.44879785180091858</v>
      </c>
      <c r="C29" s="12">
        <v>4.1258532553911209E-2</v>
      </c>
      <c r="D29" s="12">
        <v>0.1783912181854248</v>
      </c>
      <c r="E29" s="12">
        <v>0.6064113974571228</v>
      </c>
      <c r="F29" s="12">
        <v>0.17393885552883148</v>
      </c>
      <c r="G29" s="12">
        <v>0.45799940824508667</v>
      </c>
      <c r="H29" s="12">
        <v>7.0940934121608734E-2</v>
      </c>
      <c r="I29" s="12">
        <v>0.18373404443264008</v>
      </c>
      <c r="J29" s="12">
        <v>0.25111308693885803</v>
      </c>
      <c r="K29" s="12">
        <v>3.6212526261806488E-2</v>
      </c>
      <c r="L29" s="12">
        <v>2.0184030756354332E-2</v>
      </c>
      <c r="M29" s="12">
        <v>0.62184625864028931</v>
      </c>
      <c r="N29" s="12">
        <v>0.17453250288963318</v>
      </c>
      <c r="O29" s="12">
        <v>0.15939447283744812</v>
      </c>
      <c r="P29" s="12">
        <v>7.2425052523612976E-2</v>
      </c>
      <c r="Q29" s="12">
        <v>0.29623034596443176</v>
      </c>
      <c r="R29" s="12">
        <v>0.20213712751865387</v>
      </c>
      <c r="S29" s="12">
        <v>6.5301276743412018E-2</v>
      </c>
      <c r="T29" s="12">
        <v>0.22291481494903564</v>
      </c>
      <c r="U29" s="12">
        <v>0.14099138975143433</v>
      </c>
      <c r="V29" s="12">
        <v>0.49302464723587036</v>
      </c>
      <c r="W29" s="12">
        <v>0.18373404443264008</v>
      </c>
      <c r="X29" s="12">
        <v>0.32324132323265076</v>
      </c>
      <c r="Y29" s="12">
        <v>7.6719574630260468E-2</v>
      </c>
      <c r="Z29" s="12">
        <v>2.9688417911529541E-2</v>
      </c>
      <c r="AA29" s="12">
        <v>3.8212814833968878E-3</v>
      </c>
      <c r="AB29" s="12">
        <v>0.19106407463550568</v>
      </c>
      <c r="AC29" s="12">
        <v>1.4697236474603415E-3</v>
      </c>
      <c r="AD29" s="12">
        <v>4.6737212687730789E-2</v>
      </c>
      <c r="AE29" s="12">
        <v>4.409171175211668E-3</v>
      </c>
      <c r="AF29" s="12">
        <v>6.1728395521640778E-3</v>
      </c>
      <c r="AG29" s="12">
        <v>5.261610820889473E-2</v>
      </c>
      <c r="AH29" s="12">
        <v>3.1589865684509277E-2</v>
      </c>
      <c r="AI29" s="12">
        <v>0.12355376780033112</v>
      </c>
      <c r="AJ29" s="12">
        <v>5.7952422648668289E-2</v>
      </c>
      <c r="AK29" s="12">
        <v>0.23998409509658813</v>
      </c>
      <c r="AL29" s="12">
        <v>6.8859778344631195E-2</v>
      </c>
      <c r="AM29" s="12">
        <v>1.7540536820888519E-2</v>
      </c>
      <c r="AN29" s="12">
        <v>8.6636282503604889E-2</v>
      </c>
      <c r="AO29" s="12">
        <v>0.10276814550161362</v>
      </c>
      <c r="AP29" s="12">
        <v>1.6761641949415207E-2</v>
      </c>
      <c r="AQ29" s="12">
        <v>2.5874530896544456E-2</v>
      </c>
      <c r="AR29" s="12">
        <v>5.4717715829610825E-2</v>
      </c>
      <c r="AS29" s="12">
        <v>0.20535106956958771</v>
      </c>
      <c r="AT29" s="12">
        <v>0</v>
      </c>
    </row>
    <row r="30" spans="1:46" x14ac:dyDescent="0.25">
      <c r="A30" s="12" t="s">
        <v>74</v>
      </c>
      <c r="B30" s="12">
        <v>0.3089573085308075</v>
      </c>
      <c r="C30" s="12">
        <v>6.5780267119407654E-2</v>
      </c>
      <c r="D30" s="12">
        <v>0.14695590734481812</v>
      </c>
      <c r="E30" s="12">
        <v>0.53393983840942383</v>
      </c>
      <c r="F30" s="12">
        <v>0.2533240020275116</v>
      </c>
      <c r="G30" s="12">
        <v>0.67459762096405029</v>
      </c>
      <c r="H30" s="12">
        <v>9.3072079122066498E-2</v>
      </c>
      <c r="I30" s="12">
        <v>8.4674596786499023E-2</v>
      </c>
      <c r="J30" s="12">
        <v>0.1305108517408371</v>
      </c>
      <c r="K30" s="12">
        <v>1.7144856974482536E-2</v>
      </c>
      <c r="L30" s="12">
        <v>1.3296010904014111E-2</v>
      </c>
      <c r="M30" s="12">
        <v>0.46361091732978821</v>
      </c>
      <c r="N30" s="12">
        <v>0.25962212681770325</v>
      </c>
      <c r="O30" s="12">
        <v>0.23862841725349426</v>
      </c>
      <c r="P30" s="12">
        <v>0.13925822079181671</v>
      </c>
      <c r="Q30" s="12">
        <v>0.17389783263206482</v>
      </c>
      <c r="R30" s="12">
        <v>3.6389082670211792E-2</v>
      </c>
      <c r="S30" s="12">
        <v>0.1151154637336731</v>
      </c>
      <c r="T30" s="12">
        <v>0.27361792325973511</v>
      </c>
      <c r="U30" s="12">
        <v>0.26172149181365967</v>
      </c>
      <c r="V30" s="12">
        <v>0.47270819544792175</v>
      </c>
      <c r="W30" s="12">
        <v>0.45836248993873596</v>
      </c>
      <c r="X30" s="12">
        <v>6.8929322063922882E-2</v>
      </c>
      <c r="Y30" s="12">
        <v>3.9904501289129257E-2</v>
      </c>
      <c r="Z30" s="12">
        <v>2.3874487727880478E-2</v>
      </c>
      <c r="AA30" s="12">
        <v>3.7517054006457329E-3</v>
      </c>
      <c r="AB30" s="12">
        <v>7.5034108012914658E-3</v>
      </c>
      <c r="AC30" s="12">
        <v>9.2087313532829285E-3</v>
      </c>
      <c r="AD30" s="12">
        <v>4.0245566517114639E-2</v>
      </c>
      <c r="AE30" s="12">
        <v>7.5034108012914658E-3</v>
      </c>
      <c r="AF30" s="12">
        <v>4.774897824972868E-3</v>
      </c>
      <c r="AG30" s="12">
        <v>0.12721692025661469</v>
      </c>
      <c r="AH30" s="12">
        <v>0.1001649871468544</v>
      </c>
      <c r="AI30" s="12">
        <v>0.1389002799987793</v>
      </c>
      <c r="AJ30" s="12">
        <v>7.3093652725219727E-2</v>
      </c>
      <c r="AK30" s="12">
        <v>0.17269088327884674</v>
      </c>
      <c r="AL30" s="12">
        <v>4.8913311213254929E-2</v>
      </c>
      <c r="AM30" s="12">
        <v>1.1287547647953033E-2</v>
      </c>
      <c r="AN30" s="12">
        <v>0.20053096115589142</v>
      </c>
      <c r="AO30" s="12">
        <v>4.4322773814201355E-2</v>
      </c>
      <c r="AP30" s="12">
        <v>1.5346484258770943E-2</v>
      </c>
      <c r="AQ30" s="12">
        <v>2.4140622466802597E-2</v>
      </c>
      <c r="AR30" s="12">
        <v>4.8348154872655869E-2</v>
      </c>
      <c r="AS30" s="12">
        <v>0.20972944796085358</v>
      </c>
      <c r="AT30" s="12">
        <v>1.2695951387286186E-2</v>
      </c>
    </row>
    <row r="31" spans="1:46" x14ac:dyDescent="0.25">
      <c r="A31" s="12" t="s">
        <v>75</v>
      </c>
      <c r="B31" s="12">
        <v>0.29702970385551453</v>
      </c>
      <c r="C31" s="12">
        <v>6.3806377351284027E-2</v>
      </c>
      <c r="D31" s="12">
        <v>0.17711770534515381</v>
      </c>
      <c r="E31" s="12">
        <v>0.53905391693115234</v>
      </c>
      <c r="F31" s="12">
        <v>0.22002200782299042</v>
      </c>
      <c r="G31" s="12">
        <v>0.29097908735275269</v>
      </c>
      <c r="H31" s="12">
        <v>0.12816281616687775</v>
      </c>
      <c r="I31" s="12">
        <v>0.11001100391149521</v>
      </c>
      <c r="J31" s="12">
        <v>0.45764577388763428</v>
      </c>
      <c r="K31" s="12">
        <v>1.3201320543885231E-2</v>
      </c>
      <c r="L31" s="12">
        <v>1.0451044887304306E-2</v>
      </c>
      <c r="M31" s="12">
        <v>0.51375138759613037</v>
      </c>
      <c r="N31" s="12">
        <v>0.17381738126277924</v>
      </c>
      <c r="O31" s="12">
        <v>0.27282729744911194</v>
      </c>
      <c r="P31" s="12">
        <v>0.11606160551309586</v>
      </c>
      <c r="Q31" s="12">
        <v>0.22002200782299042</v>
      </c>
      <c r="R31" s="12">
        <v>0.20407040417194366</v>
      </c>
      <c r="S31" s="12">
        <v>8.7458744645118713E-2</v>
      </c>
      <c r="T31" s="12">
        <v>0.1886688619852066</v>
      </c>
      <c r="U31" s="12">
        <v>0.18371836841106415</v>
      </c>
      <c r="V31" s="12">
        <v>0.46479648351669312</v>
      </c>
      <c r="W31" s="12">
        <v>0.26622661948204041</v>
      </c>
      <c r="X31" s="12">
        <v>0.26897689700126648</v>
      </c>
      <c r="Y31" s="12">
        <v>5.4704595357179642E-2</v>
      </c>
      <c r="Z31" s="12">
        <v>7.4945293366909027E-2</v>
      </c>
      <c r="AA31" s="12">
        <v>1.695842482149601E-2</v>
      </c>
      <c r="AB31" s="12">
        <v>3.5557985305786133E-2</v>
      </c>
      <c r="AC31" s="12">
        <v>1.3129102997481823E-2</v>
      </c>
      <c r="AD31" s="12">
        <v>8.9715532958507538E-2</v>
      </c>
      <c r="AE31" s="12">
        <v>1.8052516505122185E-2</v>
      </c>
      <c r="AF31" s="12">
        <v>5.4704593494534492E-3</v>
      </c>
      <c r="AG31" s="12">
        <v>0.29595187306404114</v>
      </c>
      <c r="AH31" s="12">
        <v>4.2014427483081818E-2</v>
      </c>
      <c r="AI31" s="12">
        <v>0.13374625146389008</v>
      </c>
      <c r="AJ31" s="12">
        <v>4.6028472483158112E-2</v>
      </c>
      <c r="AK31" s="12">
        <v>0.24077105522155762</v>
      </c>
      <c r="AL31" s="12">
        <v>5.2749089896678925E-2</v>
      </c>
      <c r="AM31" s="12">
        <v>1.842229813337326E-2</v>
      </c>
      <c r="AN31" s="12">
        <v>9.4822801649570465E-2</v>
      </c>
      <c r="AO31" s="12">
        <v>0.10561440140008926</v>
      </c>
      <c r="AP31" s="12">
        <v>4.258166067302227E-3</v>
      </c>
      <c r="AQ31" s="12">
        <v>3.084094449877739E-2</v>
      </c>
      <c r="AR31" s="12">
        <v>4.8358552157878876E-2</v>
      </c>
      <c r="AS31" s="12">
        <v>0.22298187017440796</v>
      </c>
      <c r="AT31" s="12">
        <v>1.4060676330700517E-3</v>
      </c>
    </row>
    <row r="32" spans="1:46" x14ac:dyDescent="0.25">
      <c r="A32" s="12" t="s">
        <v>76</v>
      </c>
      <c r="B32" s="12">
        <v>0.33350414037704468</v>
      </c>
      <c r="C32" s="12">
        <v>3.5015799105167389E-2</v>
      </c>
      <c r="D32" s="12">
        <v>0.12007857114076614</v>
      </c>
      <c r="E32" s="12">
        <v>0.55675119161605835</v>
      </c>
      <c r="F32" s="12">
        <v>0.28815442323684692</v>
      </c>
      <c r="G32" s="12">
        <v>0.62900334596633911</v>
      </c>
      <c r="H32" s="12">
        <v>5.2267488092184067E-2</v>
      </c>
      <c r="I32" s="12">
        <v>0.19480741024017334</v>
      </c>
      <c r="J32" s="12">
        <v>0.1188829094171524</v>
      </c>
      <c r="K32" s="12">
        <v>5.0388588570058346E-3</v>
      </c>
      <c r="L32" s="12">
        <v>2.3315398022532463E-2</v>
      </c>
      <c r="M32" s="12">
        <v>0.54983347654342651</v>
      </c>
      <c r="N32" s="12">
        <v>0.20906995236873627</v>
      </c>
      <c r="O32" s="12">
        <v>0.20924074947834015</v>
      </c>
      <c r="P32" s="12">
        <v>0.11051327735185623</v>
      </c>
      <c r="Q32" s="12">
        <v>0.2047143280506134</v>
      </c>
      <c r="R32" s="12">
        <v>6.4565718173980713E-2</v>
      </c>
      <c r="S32" s="12">
        <v>0.3233410120010376</v>
      </c>
      <c r="T32" s="12">
        <v>0.18285079300403595</v>
      </c>
      <c r="U32" s="12">
        <v>0.11401486396789551</v>
      </c>
      <c r="V32" s="12">
        <v>0.46101289987564087</v>
      </c>
      <c r="W32" s="12">
        <v>0.31796053051948547</v>
      </c>
      <c r="X32" s="12">
        <v>0.22102655470371246</v>
      </c>
      <c r="Y32" s="12">
        <v>2.2947777062654495E-2</v>
      </c>
      <c r="Z32" s="12">
        <v>7.7617480419576168E-3</v>
      </c>
      <c r="AA32" s="12">
        <v>1.9404370104894042E-3</v>
      </c>
      <c r="AB32" s="12">
        <v>3.7205770611763E-2</v>
      </c>
      <c r="AC32" s="12">
        <v>1.3498691841959953E-3</v>
      </c>
      <c r="AD32" s="12">
        <v>3.7121403962373734E-2</v>
      </c>
      <c r="AE32" s="12">
        <v>3.7121404893696308E-3</v>
      </c>
      <c r="AF32" s="12">
        <v>1.687336596660316E-3</v>
      </c>
      <c r="AG32" s="12">
        <v>0.12646587193012238</v>
      </c>
      <c r="AH32" s="12">
        <v>8.5409455001354218E-2</v>
      </c>
      <c r="AI32" s="12">
        <v>0.17324525117874146</v>
      </c>
      <c r="AJ32" s="12">
        <v>4.1005749255418777E-2</v>
      </c>
      <c r="AK32" s="12">
        <v>0.24137181043624878</v>
      </c>
      <c r="AL32" s="12">
        <v>6.2710754573345184E-2</v>
      </c>
      <c r="AM32" s="12">
        <v>1.8413571640849113E-2</v>
      </c>
      <c r="AN32" s="12">
        <v>7.7355824410915375E-2</v>
      </c>
      <c r="AO32" s="12">
        <v>6.2129352241754532E-2</v>
      </c>
      <c r="AP32" s="12">
        <v>3.1224116683006287E-3</v>
      </c>
      <c r="AQ32" s="12">
        <v>3.1131627038121223E-2</v>
      </c>
      <c r="AR32" s="12">
        <v>5.1933959126472473E-2</v>
      </c>
      <c r="AS32" s="12">
        <v>0.23008634150028229</v>
      </c>
      <c r="AT32" s="12">
        <v>7.4934065341949463E-3</v>
      </c>
    </row>
    <row r="33" spans="1:46" x14ac:dyDescent="0.25">
      <c r="A33" s="12" t="s">
        <v>77</v>
      </c>
      <c r="B33" s="12">
        <v>0.36064028739929199</v>
      </c>
      <c r="C33" s="12">
        <v>0.11600753664970398</v>
      </c>
      <c r="D33" s="12">
        <v>0.20828625559806824</v>
      </c>
      <c r="E33" s="12">
        <v>0.51751410961151123</v>
      </c>
      <c r="F33" s="12">
        <v>0.15819208323955536</v>
      </c>
      <c r="G33" s="12">
        <v>0.69378530979156494</v>
      </c>
      <c r="H33" s="12">
        <v>2.6365349069237709E-2</v>
      </c>
      <c r="I33" s="12">
        <v>2.0338982343673706E-2</v>
      </c>
      <c r="J33" s="12">
        <v>0.12580037117004395</v>
      </c>
      <c r="K33" s="12">
        <v>0.13370998203754425</v>
      </c>
      <c r="L33" s="12">
        <v>1.8079096451401711E-2</v>
      </c>
      <c r="M33" s="12">
        <v>0.7491525411605835</v>
      </c>
      <c r="N33" s="12">
        <v>0.11054614186286926</v>
      </c>
      <c r="O33" s="12">
        <v>0.11506590992212296</v>
      </c>
      <c r="P33" s="12">
        <v>0.25743880867958069</v>
      </c>
      <c r="Q33" s="12">
        <v>0.42636534571647644</v>
      </c>
      <c r="R33" s="12">
        <v>4.8022598028182983E-2</v>
      </c>
      <c r="S33" s="12">
        <v>9.6986815333366394E-2</v>
      </c>
      <c r="T33" s="12">
        <v>8.6817324161529541E-2</v>
      </c>
      <c r="U33" s="12">
        <v>8.436911553144455E-2</v>
      </c>
      <c r="V33" s="12">
        <v>0.37005650997161865</v>
      </c>
      <c r="W33" s="12">
        <v>0.27627119421958923</v>
      </c>
      <c r="X33" s="12">
        <v>0.3536723256111145</v>
      </c>
      <c r="Y33" s="12">
        <v>9.2197276651859283E-2</v>
      </c>
      <c r="Z33" s="12">
        <v>3.4044902771711349E-2</v>
      </c>
      <c r="AA33" s="12">
        <v>2.8156055137515068E-2</v>
      </c>
      <c r="AB33" s="12">
        <v>8.3732061088085175E-2</v>
      </c>
      <c r="AC33" s="12">
        <v>1.6194332391023636E-2</v>
      </c>
      <c r="AD33" s="12">
        <v>0.14556495845317841</v>
      </c>
      <c r="AE33" s="12">
        <v>3.2940741628408432E-2</v>
      </c>
      <c r="AF33" s="12">
        <v>1.361796073615551E-2</v>
      </c>
      <c r="AG33" s="12">
        <v>0.25358852744102478</v>
      </c>
      <c r="AH33" s="12">
        <v>8.6867302656173706E-2</v>
      </c>
      <c r="AI33" s="12">
        <v>0.14428043365478516</v>
      </c>
      <c r="AJ33" s="12">
        <v>6.3114404678344727E-2</v>
      </c>
      <c r="AK33" s="12">
        <v>0.27161577343940735</v>
      </c>
      <c r="AL33" s="12">
        <v>4.1679613292217255E-2</v>
      </c>
      <c r="AM33" s="12">
        <v>1.3167244382202625E-2</v>
      </c>
      <c r="AN33" s="12">
        <v>0.11102347820997238</v>
      </c>
      <c r="AO33" s="12">
        <v>3.5184506326913834E-2</v>
      </c>
      <c r="AP33" s="12">
        <v>3.6047305911779404E-2</v>
      </c>
      <c r="AQ33" s="12">
        <v>2.4377353489398956E-2</v>
      </c>
      <c r="AR33" s="12">
        <v>7.8583665192127228E-2</v>
      </c>
      <c r="AS33" s="12">
        <v>0.18092432618141174</v>
      </c>
      <c r="AT33" s="12">
        <v>1.8350506252318155E-6</v>
      </c>
    </row>
    <row r="34" spans="1:46" x14ac:dyDescent="0.25">
      <c r="A34" s="12" t="s">
        <v>78</v>
      </c>
      <c r="B34" s="12">
        <v>0.28552743792533875</v>
      </c>
      <c r="C34" s="12">
        <v>2.0697083324193954E-2</v>
      </c>
      <c r="D34" s="12">
        <v>0.1524197906255722</v>
      </c>
      <c r="E34" s="12">
        <v>0.60675537586212158</v>
      </c>
      <c r="F34" s="12">
        <v>0.22012771666049957</v>
      </c>
      <c r="G34" s="12">
        <v>0.45189917087554932</v>
      </c>
      <c r="H34" s="12">
        <v>0.12918366491794586</v>
      </c>
      <c r="I34" s="12">
        <v>0.24456925690174103</v>
      </c>
      <c r="J34" s="12">
        <v>0.14813674986362457</v>
      </c>
      <c r="K34" s="12">
        <v>2.6211176067590714E-2</v>
      </c>
      <c r="L34" s="12">
        <v>0.66320431232452393</v>
      </c>
      <c r="M34" s="12">
        <v>0.31974044442176819</v>
      </c>
      <c r="N34" s="12">
        <v>1.7055217176675797E-2</v>
      </c>
      <c r="O34" s="12">
        <v>0</v>
      </c>
      <c r="P34" s="12">
        <v>0.30673745274543762</v>
      </c>
      <c r="Q34" s="12">
        <v>0.15439459681510925</v>
      </c>
      <c r="R34" s="12">
        <v>1.2182298116385937E-2</v>
      </c>
      <c r="S34" s="12">
        <v>0.32738324999809265</v>
      </c>
      <c r="T34" s="12">
        <v>9.20981764793396E-2</v>
      </c>
      <c r="U34" s="12">
        <v>0.10720422863960266</v>
      </c>
      <c r="V34" s="12">
        <v>0.45854172110557556</v>
      </c>
      <c r="W34" s="12">
        <v>0.37934395670890808</v>
      </c>
      <c r="X34" s="12">
        <v>0.16211433708667755</v>
      </c>
      <c r="Y34" s="12">
        <v>0</v>
      </c>
      <c r="Z34" s="12">
        <v>7.7992357313632965E-2</v>
      </c>
      <c r="AA34" s="12">
        <v>1.0284424759447575E-2</v>
      </c>
      <c r="AB34" s="12">
        <v>1.5259931795299053E-2</v>
      </c>
      <c r="AC34" s="12">
        <v>0</v>
      </c>
      <c r="AD34" s="12">
        <v>0.14644405245780945</v>
      </c>
      <c r="AE34" s="12">
        <v>6.0013849288225174E-3</v>
      </c>
      <c r="AF34" s="12">
        <v>1.1720653623342514E-2</v>
      </c>
      <c r="AG34" s="12">
        <v>0.62314379215240479</v>
      </c>
      <c r="AH34" s="12">
        <v>9.233953058719635E-2</v>
      </c>
      <c r="AI34" s="12">
        <v>0.14546757936477661</v>
      </c>
      <c r="AJ34" s="12">
        <v>4.3306831270456314E-2</v>
      </c>
      <c r="AK34" s="12">
        <v>0.29795435070991516</v>
      </c>
      <c r="AL34" s="12">
        <v>8.190193772315979E-2</v>
      </c>
      <c r="AM34" s="12">
        <v>3.1762104481458664E-2</v>
      </c>
      <c r="AN34" s="12">
        <v>7.3661424219608307E-2</v>
      </c>
      <c r="AO34" s="12">
        <v>4.6624891459941864E-2</v>
      </c>
      <c r="AP34" s="12">
        <v>3.6933762021362782E-3</v>
      </c>
      <c r="AQ34" s="12">
        <v>3.5940825939178467E-2</v>
      </c>
      <c r="AR34" s="12">
        <v>6.0678217560052872E-2</v>
      </c>
      <c r="AS34" s="12">
        <v>0.1744043380022049</v>
      </c>
      <c r="AT34" s="12">
        <v>4.604065790772438E-3</v>
      </c>
    </row>
    <row r="35" spans="1:46" x14ac:dyDescent="0.25">
      <c r="A35" s="12" t="s">
        <v>79</v>
      </c>
      <c r="B35" s="12">
        <v>0.38439944386482239</v>
      </c>
      <c r="C35" s="12">
        <v>0.12916243076324463</v>
      </c>
      <c r="D35" s="12">
        <v>0.2230253666639328</v>
      </c>
      <c r="E35" s="12">
        <v>0.48384153842926025</v>
      </c>
      <c r="F35" s="12">
        <v>0.16397066414356232</v>
      </c>
      <c r="G35" s="12">
        <v>0.37267974019050598</v>
      </c>
      <c r="H35" s="12">
        <v>5.0808798521757126E-2</v>
      </c>
      <c r="I35" s="12">
        <v>0.25162285566329956</v>
      </c>
      <c r="J35" s="12">
        <v>0.29709812998771667</v>
      </c>
      <c r="K35" s="12">
        <v>2.7790449559688568E-2</v>
      </c>
      <c r="L35" s="12">
        <v>1.4807537198066711E-2</v>
      </c>
      <c r="M35" s="12">
        <v>0.60854768753051758</v>
      </c>
      <c r="N35" s="12">
        <v>0.2450612336397171</v>
      </c>
      <c r="O35" s="12">
        <v>0.12316221743822098</v>
      </c>
      <c r="P35" s="12">
        <v>0.18877854943275452</v>
      </c>
      <c r="Q35" s="12">
        <v>0.34464368224143982</v>
      </c>
      <c r="R35" s="12">
        <v>0.15737394988536835</v>
      </c>
      <c r="S35" s="12">
        <v>6.6283024847507477E-2</v>
      </c>
      <c r="T35" s="12">
        <v>0.11768834292888641</v>
      </c>
      <c r="U35" s="12">
        <v>0.12523245811462402</v>
      </c>
      <c r="V35" s="12">
        <v>0.42619040608406067</v>
      </c>
      <c r="W35" s="12">
        <v>0.54012423753738403</v>
      </c>
      <c r="X35" s="12">
        <v>3.3685393631458282E-2</v>
      </c>
      <c r="Y35" s="12">
        <v>2.2026736289262772E-2</v>
      </c>
      <c r="Z35" s="12">
        <v>7.1552261710166931E-2</v>
      </c>
      <c r="AA35" s="12">
        <v>1.1082635028287768E-3</v>
      </c>
      <c r="AB35" s="12">
        <v>9.5587726682424545E-3</v>
      </c>
      <c r="AC35" s="12">
        <v>2.2857934236526489E-3</v>
      </c>
      <c r="AD35" s="12">
        <v>3.6157097667455673E-2</v>
      </c>
      <c r="AE35" s="12">
        <v>1.6727851703763008E-2</v>
      </c>
      <c r="AF35" s="12">
        <v>7.9656438902020454E-4</v>
      </c>
      <c r="AG35" s="12">
        <v>0.13392671942710876</v>
      </c>
      <c r="AH35" s="12">
        <v>5.997927114367485E-2</v>
      </c>
      <c r="AI35" s="12">
        <v>0.1498333066701889</v>
      </c>
      <c r="AJ35" s="12">
        <v>5.3118642419576645E-2</v>
      </c>
      <c r="AK35" s="12">
        <v>0.22388133406639099</v>
      </c>
      <c r="AL35" s="12">
        <v>5.9013422578573227E-2</v>
      </c>
      <c r="AM35" s="12">
        <v>1.7017468810081482E-2</v>
      </c>
      <c r="AN35" s="12">
        <v>9.9163517355918884E-2</v>
      </c>
      <c r="AO35" s="12">
        <v>0.10374047607183456</v>
      </c>
      <c r="AP35" s="12">
        <v>6.5603326074779034E-3</v>
      </c>
      <c r="AQ35" s="12">
        <v>2.5569576770067215E-2</v>
      </c>
      <c r="AR35" s="12">
        <v>5.6466531008481979E-2</v>
      </c>
      <c r="AS35" s="12">
        <v>0.2056351900100708</v>
      </c>
      <c r="AT35" s="12">
        <v>1.7060652623968053E-7</v>
      </c>
    </row>
    <row r="36" spans="1:46" x14ac:dyDescent="0.25">
      <c r="A36" s="12" t="s">
        <v>80</v>
      </c>
      <c r="B36" s="12">
        <v>0.52924597263336182</v>
      </c>
      <c r="C36" s="12">
        <v>0.16913318634033203</v>
      </c>
      <c r="D36" s="12">
        <v>0.20295983552932739</v>
      </c>
      <c r="E36" s="12">
        <v>0.47639182209968567</v>
      </c>
      <c r="F36" s="12">
        <v>0.15151515603065491</v>
      </c>
      <c r="G36" s="12">
        <v>0.18111346662044525</v>
      </c>
      <c r="H36" s="12">
        <v>8.2452431321144104E-2</v>
      </c>
      <c r="I36" s="12">
        <v>0.20577871799468994</v>
      </c>
      <c r="J36" s="12">
        <v>0.34954193234443665</v>
      </c>
      <c r="K36" s="12">
        <v>0.18111346662044525</v>
      </c>
      <c r="L36" s="12">
        <v>9.8661025986075401E-3</v>
      </c>
      <c r="M36" s="12">
        <v>0.7547568678855896</v>
      </c>
      <c r="N36" s="12">
        <v>0.10288935899734497</v>
      </c>
      <c r="O36" s="12">
        <v>0.10359407961368561</v>
      </c>
      <c r="P36" s="12">
        <v>0.28329810500144958</v>
      </c>
      <c r="Q36" s="12">
        <v>0.42212826013565063</v>
      </c>
      <c r="R36" s="12">
        <v>3.2417196780443192E-2</v>
      </c>
      <c r="S36" s="12">
        <v>0.12332628667354584</v>
      </c>
      <c r="T36" s="12">
        <v>7.3995769023895264E-2</v>
      </c>
      <c r="U36" s="12">
        <v>6.4834393560886383E-2</v>
      </c>
      <c r="V36" s="12">
        <v>0.35165610909461975</v>
      </c>
      <c r="W36" s="12">
        <v>0.29386892914772034</v>
      </c>
      <c r="X36" s="12">
        <v>0.3544749915599823</v>
      </c>
      <c r="Y36" s="12">
        <v>0.20627178251743317</v>
      </c>
      <c r="Z36" s="12">
        <v>4.5993030071258545E-2</v>
      </c>
      <c r="AA36" s="12">
        <v>1.3937282375991344E-2</v>
      </c>
      <c r="AB36" s="12">
        <v>5.5749127641320229E-3</v>
      </c>
      <c r="AC36" s="12">
        <v>1.3937281910330057E-3</v>
      </c>
      <c r="AD36" s="12">
        <v>8.9895471930503845E-2</v>
      </c>
      <c r="AE36" s="12">
        <v>8.6411148309707642E-2</v>
      </c>
      <c r="AF36" s="12">
        <v>5.5749127641320229E-3</v>
      </c>
      <c r="AG36" s="12">
        <v>0.16585366427898407</v>
      </c>
      <c r="AH36" s="12">
        <v>4.6724103391170502E-2</v>
      </c>
      <c r="AI36" s="12">
        <v>8.3799079060554504E-2</v>
      </c>
      <c r="AJ36" s="12">
        <v>6.2362872064113617E-2</v>
      </c>
      <c r="AK36" s="12">
        <v>0.25663775205612183</v>
      </c>
      <c r="AL36" s="12">
        <v>5.7844262570142746E-2</v>
      </c>
      <c r="AM36" s="12">
        <v>1.50609090924263E-2</v>
      </c>
      <c r="AN36" s="12">
        <v>0.10080745071172714</v>
      </c>
      <c r="AO36" s="12">
        <v>6.4973689615726471E-2</v>
      </c>
      <c r="AP36" s="12">
        <v>4.5319303870201111E-2</v>
      </c>
      <c r="AQ36" s="12">
        <v>2.7392880991101265E-2</v>
      </c>
      <c r="AR36" s="12">
        <v>6.0181073844432831E-2</v>
      </c>
      <c r="AS36" s="12">
        <v>0.22562077641487122</v>
      </c>
      <c r="AT36" s="12">
        <v>0</v>
      </c>
    </row>
    <row r="37" spans="1:46" x14ac:dyDescent="0.25">
      <c r="A37" s="12" t="s">
        <v>81</v>
      </c>
      <c r="B37" s="12">
        <v>0.35461637377738953</v>
      </c>
      <c r="C37" s="12">
        <v>4.3110225349664688E-2</v>
      </c>
      <c r="D37" s="12">
        <v>0.22274623811244965</v>
      </c>
      <c r="E37" s="12">
        <v>0.56103754043579102</v>
      </c>
      <c r="F37" s="12">
        <v>0.17310598492622375</v>
      </c>
      <c r="G37" s="12">
        <v>0.13918615877628326</v>
      </c>
      <c r="H37" s="12">
        <v>6.1249170452356339E-2</v>
      </c>
      <c r="I37" s="12">
        <v>0.29814377427101135</v>
      </c>
      <c r="J37" s="12">
        <v>0.46943587064743042</v>
      </c>
      <c r="K37" s="12">
        <v>3.1985003501176834E-2</v>
      </c>
      <c r="L37" s="12">
        <v>2.7329342439770699E-2</v>
      </c>
      <c r="M37" s="12">
        <v>0.62258905172348022</v>
      </c>
      <c r="N37" s="12">
        <v>0.19184957444667816</v>
      </c>
      <c r="O37" s="12">
        <v>0.14613942801952362</v>
      </c>
      <c r="P37" s="12">
        <v>0.30449241399765015</v>
      </c>
      <c r="Q37" s="12">
        <v>0.41707479953765869</v>
      </c>
      <c r="R37" s="12">
        <v>2.0255153998732567E-2</v>
      </c>
      <c r="S37" s="12">
        <v>0.12715399265289307</v>
      </c>
      <c r="T37" s="12">
        <v>8.398330956697464E-2</v>
      </c>
      <c r="U37" s="12">
        <v>4.704032838344574E-2</v>
      </c>
      <c r="V37" s="12">
        <v>0.44180423021316528</v>
      </c>
      <c r="W37" s="12">
        <v>0.26144266128540039</v>
      </c>
      <c r="X37" s="12">
        <v>0.29675313830375671</v>
      </c>
      <c r="Y37" s="12">
        <v>1.6611294820904732E-2</v>
      </c>
      <c r="Z37" s="12">
        <v>1.4178927056491375E-2</v>
      </c>
      <c r="AA37" s="12">
        <v>8.0683436244726181E-3</v>
      </c>
      <c r="AB37" s="12">
        <v>3.9036545902490616E-2</v>
      </c>
      <c r="AC37" s="12">
        <v>1.0085429530590773E-3</v>
      </c>
      <c r="AD37" s="12">
        <v>0.16207878291606903</v>
      </c>
      <c r="AE37" s="12">
        <v>5.9326058253645897E-3</v>
      </c>
      <c r="AF37" s="12">
        <v>5.9326057089492679E-4</v>
      </c>
      <c r="AG37" s="12">
        <v>9.5692925155162811E-2</v>
      </c>
      <c r="AH37" s="12">
        <v>6.0993965715169907E-2</v>
      </c>
      <c r="AI37" s="12">
        <v>0.13864344358444214</v>
      </c>
      <c r="AJ37" s="12">
        <v>4.268631711602211E-2</v>
      </c>
      <c r="AK37" s="12">
        <v>0.24655064940452576</v>
      </c>
      <c r="AL37" s="12">
        <v>5.6393370032310486E-2</v>
      </c>
      <c r="AM37" s="12">
        <v>1.4472397044301033E-2</v>
      </c>
      <c r="AN37" s="12">
        <v>9.4542019069194794E-2</v>
      </c>
      <c r="AO37" s="12">
        <v>0.12754039466381073</v>
      </c>
      <c r="AP37" s="12">
        <v>4.9148439429700375E-3</v>
      </c>
      <c r="AQ37" s="12">
        <v>2.774122916162014E-2</v>
      </c>
      <c r="AR37" s="12">
        <v>4.1502978652715683E-2</v>
      </c>
      <c r="AS37" s="12">
        <v>0.20483009517192841</v>
      </c>
      <c r="AT37" s="12">
        <v>1.8223038932774216E-4</v>
      </c>
    </row>
    <row r="38" spans="1:46" x14ac:dyDescent="0.25">
      <c r="A38" s="12" t="s">
        <v>82</v>
      </c>
      <c r="B38" s="12">
        <v>0.49010533094406128</v>
      </c>
      <c r="C38" s="12">
        <v>8.1072457134723663E-2</v>
      </c>
      <c r="D38" s="12">
        <v>0.20699010789394379</v>
      </c>
      <c r="E38" s="12">
        <v>0.56575167179107666</v>
      </c>
      <c r="F38" s="12">
        <v>0.14618577063083649</v>
      </c>
      <c r="G38" s="12">
        <v>0.34056815505027771</v>
      </c>
      <c r="H38" s="12">
        <v>4.9313757568597794E-2</v>
      </c>
      <c r="I38" s="12">
        <v>0.14810086786746979</v>
      </c>
      <c r="J38" s="12">
        <v>0.33801469206809998</v>
      </c>
      <c r="K38" s="12">
        <v>0.12400255352258682</v>
      </c>
      <c r="L38" s="12">
        <v>7.9795727506279945E-3</v>
      </c>
      <c r="M38" s="12">
        <v>0.82684326171875</v>
      </c>
      <c r="N38" s="12">
        <v>5.8410469442605972E-2</v>
      </c>
      <c r="O38" s="12">
        <v>0.10150016099214554</v>
      </c>
      <c r="P38" s="12">
        <v>0.33210980892181396</v>
      </c>
      <c r="Q38" s="12">
        <v>0.39195659756660461</v>
      </c>
      <c r="R38" s="12">
        <v>4.7558251768350601E-2</v>
      </c>
      <c r="S38" s="12">
        <v>4.2610917240381241E-2</v>
      </c>
      <c r="T38" s="12">
        <v>9.240344911813736E-2</v>
      </c>
      <c r="U38" s="12">
        <v>9.336099773645401E-2</v>
      </c>
      <c r="V38" s="12">
        <v>0.33753591775894165</v>
      </c>
      <c r="W38" s="12">
        <v>0.18017874658107758</v>
      </c>
      <c r="X38" s="12">
        <v>0.48228535056114197</v>
      </c>
      <c r="Y38" s="12">
        <v>2.5340216234326363E-2</v>
      </c>
      <c r="Z38" s="12">
        <v>2.2837478667497635E-2</v>
      </c>
      <c r="AA38" s="12">
        <v>1.3765055686235428E-2</v>
      </c>
      <c r="AB38" s="12">
        <v>6.8981699645519257E-2</v>
      </c>
      <c r="AC38" s="12">
        <v>1.564210862852633E-3</v>
      </c>
      <c r="AD38" s="12">
        <v>5.7875800877809525E-2</v>
      </c>
      <c r="AE38" s="12">
        <v>1.3295792043209076E-2</v>
      </c>
      <c r="AF38" s="12">
        <v>4.8490534536540508E-3</v>
      </c>
      <c r="AG38" s="12">
        <v>3.6915376782417297E-2</v>
      </c>
      <c r="AH38" s="12">
        <v>4.8622526228427887E-2</v>
      </c>
      <c r="AI38" s="12">
        <v>0.12297601252794266</v>
      </c>
      <c r="AJ38" s="12">
        <v>5.2853282541036606E-2</v>
      </c>
      <c r="AK38" s="12">
        <v>0.22994914650917053</v>
      </c>
      <c r="AL38" s="12">
        <v>4.8643320798873901E-2</v>
      </c>
      <c r="AM38" s="12">
        <v>1.2429662980139256E-2</v>
      </c>
      <c r="AN38" s="12">
        <v>0.11811317503452301</v>
      </c>
      <c r="AO38" s="12">
        <v>8.3971403539180756E-2</v>
      </c>
      <c r="AP38" s="12">
        <v>2.3974617943167686E-2</v>
      </c>
      <c r="AQ38" s="12">
        <v>2.2460423409938812E-2</v>
      </c>
      <c r="AR38" s="12">
        <v>7.5648151338100433E-2</v>
      </c>
      <c r="AS38" s="12">
        <v>0.20897585153579712</v>
      </c>
      <c r="AT38" s="12">
        <v>4.9443056013842579E-6</v>
      </c>
    </row>
    <row r="39" spans="1:46" x14ac:dyDescent="0.25">
      <c r="A39" s="12" t="s">
        <v>83</v>
      </c>
      <c r="B39" s="12">
        <v>0.4784066379070282</v>
      </c>
      <c r="C39" s="12">
        <v>9.6030041575431824E-2</v>
      </c>
      <c r="D39" s="12">
        <v>0.20815449953079224</v>
      </c>
      <c r="E39" s="12">
        <v>0.52159333229064941</v>
      </c>
      <c r="F39" s="12">
        <v>0.17422209680080414</v>
      </c>
      <c r="G39" s="12">
        <v>0.39176502823829651</v>
      </c>
      <c r="H39" s="12">
        <v>6.223176047205925E-2</v>
      </c>
      <c r="I39" s="12">
        <v>6.2768243253231049E-2</v>
      </c>
      <c r="J39" s="12">
        <v>0.43240344524383545</v>
      </c>
      <c r="K39" s="12">
        <v>5.0831545144319534E-2</v>
      </c>
      <c r="L39" s="12">
        <v>8.3154506981372833E-2</v>
      </c>
      <c r="M39" s="12">
        <v>0.72116416692733765</v>
      </c>
      <c r="N39" s="12">
        <v>9.5627680420875549E-2</v>
      </c>
      <c r="O39" s="12">
        <v>6.8133048713207245E-2</v>
      </c>
      <c r="P39" s="12">
        <v>7.5643777847290039E-2</v>
      </c>
      <c r="Q39" s="12">
        <v>0.37245172262191772</v>
      </c>
      <c r="R39" s="12">
        <v>0.22277361154556274</v>
      </c>
      <c r="S39" s="12">
        <v>9.2811159789562225E-2</v>
      </c>
      <c r="T39" s="12">
        <v>0.12634120881557465</v>
      </c>
      <c r="U39" s="12">
        <v>0.10997854173183441</v>
      </c>
      <c r="V39" s="12">
        <v>0.2537553608417511</v>
      </c>
      <c r="W39" s="12">
        <v>0.27870172262191772</v>
      </c>
      <c r="X39" s="12">
        <v>0.46754291653633118</v>
      </c>
      <c r="Y39" s="12">
        <v>3.0562937259674072E-2</v>
      </c>
      <c r="Z39" s="12">
        <v>2.7059676125645638E-2</v>
      </c>
      <c r="AA39" s="12">
        <v>7.6105338521301746E-3</v>
      </c>
      <c r="AB39" s="12">
        <v>0.27120077610015869</v>
      </c>
      <c r="AC39" s="12">
        <v>3.3824595157057047E-3</v>
      </c>
      <c r="AD39" s="12">
        <v>3.720705583691597E-2</v>
      </c>
      <c r="AE39" s="12">
        <v>5.6777000427246094E-3</v>
      </c>
      <c r="AF39" s="12">
        <v>6.0401065275073051E-3</v>
      </c>
      <c r="AG39" s="12">
        <v>0.15486831963062286</v>
      </c>
      <c r="AH39" s="12">
        <v>6.7447997629642487E-2</v>
      </c>
      <c r="AI39" s="12">
        <v>0.13594396412372589</v>
      </c>
      <c r="AJ39" s="12">
        <v>6.2422558665275574E-2</v>
      </c>
      <c r="AK39" s="12">
        <v>0.23030997812747955</v>
      </c>
      <c r="AL39" s="12">
        <v>4.701729491353035E-2</v>
      </c>
      <c r="AM39" s="12">
        <v>1.9299022853374481E-2</v>
      </c>
      <c r="AN39" s="12">
        <v>9.0019337832927704E-2</v>
      </c>
      <c r="AO39" s="12">
        <v>9.9742501974105835E-2</v>
      </c>
      <c r="AP39" s="12">
        <v>3.2021518796682358E-2</v>
      </c>
      <c r="AQ39" s="12">
        <v>3.3768568187952042E-2</v>
      </c>
      <c r="AR39" s="12">
        <v>4.5086853206157684E-2</v>
      </c>
      <c r="AS39" s="12">
        <v>0.20235343277454376</v>
      </c>
      <c r="AT39" s="12">
        <v>2.0149382762610912E-3</v>
      </c>
    </row>
    <row r="40" spans="1:46" x14ac:dyDescent="0.25">
      <c r="A40" s="12" t="s">
        <v>84</v>
      </c>
      <c r="B40" s="12">
        <v>0.27957090735435486</v>
      </c>
      <c r="C40" s="12">
        <v>3.9301309734582901E-2</v>
      </c>
      <c r="D40" s="12">
        <v>0.17486235499382019</v>
      </c>
      <c r="E40" s="12">
        <v>0.57205241918563843</v>
      </c>
      <c r="F40" s="12">
        <v>0.21378393471240997</v>
      </c>
      <c r="G40" s="12">
        <v>0.31649896502494812</v>
      </c>
      <c r="H40" s="12">
        <v>0.1106892004609108</v>
      </c>
      <c r="I40" s="12">
        <v>0.21653692424297333</v>
      </c>
      <c r="J40" s="12">
        <v>0.33567497134208679</v>
      </c>
      <c r="K40" s="12">
        <v>2.0599961280822754E-2</v>
      </c>
      <c r="L40" s="12">
        <v>5.6958422064781189E-3</v>
      </c>
      <c r="M40" s="12">
        <v>0.50332260131835938</v>
      </c>
      <c r="N40" s="12">
        <v>0.20296183228492737</v>
      </c>
      <c r="O40" s="12">
        <v>0.27919119596481323</v>
      </c>
      <c r="P40" s="12">
        <v>0.1660337895154953</v>
      </c>
      <c r="Q40" s="12">
        <v>0.36396431922912598</v>
      </c>
      <c r="R40" s="12">
        <v>8.3633944392204285E-2</v>
      </c>
      <c r="S40" s="12">
        <v>6.78754523396492E-2</v>
      </c>
      <c r="T40" s="12">
        <v>0.13783937692642212</v>
      </c>
      <c r="U40" s="12">
        <v>0.18065312504768372</v>
      </c>
      <c r="V40" s="12">
        <v>0.45395860075950623</v>
      </c>
      <c r="W40" s="12">
        <v>0.43155497312545776</v>
      </c>
      <c r="X40" s="12">
        <v>0.11448642611503601</v>
      </c>
      <c r="Y40" s="12">
        <v>0.18197895586490631</v>
      </c>
      <c r="Z40" s="12">
        <v>6.9533646106719971E-2</v>
      </c>
      <c r="AA40" s="12">
        <v>1.0983896441757679E-2</v>
      </c>
      <c r="AB40" s="12">
        <v>4.3097831308841705E-2</v>
      </c>
      <c r="AC40" s="12">
        <v>9.9599743261933327E-3</v>
      </c>
      <c r="AD40" s="12">
        <v>0.1921251118183136</v>
      </c>
      <c r="AE40" s="12">
        <v>2.2433212026953697E-2</v>
      </c>
      <c r="AF40" s="12">
        <v>3.9095226675271988E-3</v>
      </c>
      <c r="AG40" s="12">
        <v>0.37373173236846924</v>
      </c>
      <c r="AH40" s="12">
        <v>7.6897457242012024E-2</v>
      </c>
      <c r="AI40" s="12">
        <v>0.14196434617042542</v>
      </c>
      <c r="AJ40" s="12">
        <v>4.6654697507619858E-2</v>
      </c>
      <c r="AK40" s="12">
        <v>0.2717958390712738</v>
      </c>
      <c r="AL40" s="12">
        <v>5.8955594897270203E-2</v>
      </c>
      <c r="AM40" s="12">
        <v>1.550938468426466E-2</v>
      </c>
      <c r="AN40" s="12">
        <v>7.9114459455013275E-2</v>
      </c>
      <c r="AO40" s="12">
        <v>9.715551882982254E-2</v>
      </c>
      <c r="AP40" s="12">
        <v>8.4728309884667397E-3</v>
      </c>
      <c r="AQ40" s="12">
        <v>3.2145306468009949E-2</v>
      </c>
      <c r="AR40" s="12">
        <v>4.2134705930948257E-2</v>
      </c>
      <c r="AS40" s="12">
        <v>0.20609728991985321</v>
      </c>
      <c r="AT40" s="12">
        <v>0</v>
      </c>
    </row>
    <row r="41" spans="1:46" x14ac:dyDescent="0.25">
      <c r="A41" s="12" t="s">
        <v>85</v>
      </c>
      <c r="B41" s="12">
        <v>0.25834202766418457</v>
      </c>
      <c r="C41" s="12">
        <v>8.0552659928798676E-2</v>
      </c>
      <c r="D41" s="12">
        <v>0.17622523009777069</v>
      </c>
      <c r="E41" s="12">
        <v>0.49817517399787903</v>
      </c>
      <c r="F41" s="12">
        <v>0.24504692852497101</v>
      </c>
      <c r="G41" s="12">
        <v>0.58680915832519531</v>
      </c>
      <c r="H41" s="12">
        <v>3.936392068862915E-2</v>
      </c>
      <c r="I41" s="12">
        <v>0.14337852597236633</v>
      </c>
      <c r="J41" s="12">
        <v>0.21298226714134216</v>
      </c>
      <c r="K41" s="12">
        <v>1.7466111108660698E-2</v>
      </c>
      <c r="L41" s="12">
        <v>4.066736251115799E-2</v>
      </c>
      <c r="M41" s="12">
        <v>0.47601667046546936</v>
      </c>
      <c r="N41" s="12">
        <v>0.25677788257598877</v>
      </c>
      <c r="O41" s="12">
        <v>0.20072992146015167</v>
      </c>
      <c r="P41" s="12">
        <v>4.1970804333686829E-2</v>
      </c>
      <c r="Q41" s="12">
        <v>0.27893638610839844</v>
      </c>
      <c r="R41" s="12">
        <v>0.1647549569606781</v>
      </c>
      <c r="S41" s="12">
        <v>9.9843584001064301E-2</v>
      </c>
      <c r="T41" s="12">
        <v>0.22940562665462494</v>
      </c>
      <c r="U41" s="12">
        <v>0.1850886344909668</v>
      </c>
      <c r="V41" s="12">
        <v>0.42387902736663818</v>
      </c>
      <c r="W41" s="12">
        <v>0.51668405532836914</v>
      </c>
      <c r="X41" s="12">
        <v>5.9436913579702377E-2</v>
      </c>
      <c r="Y41" s="12">
        <v>4.2388215661048889E-2</v>
      </c>
      <c r="Z41" s="12">
        <v>1.2664771638810635E-2</v>
      </c>
      <c r="AA41" s="12">
        <v>6.9785472005605698E-3</v>
      </c>
      <c r="AB41" s="12">
        <v>7.7539416961371899E-3</v>
      </c>
      <c r="AC41" s="12">
        <v>8.52933619171381E-3</v>
      </c>
      <c r="AD41" s="12">
        <v>0.11036443710327148</v>
      </c>
      <c r="AE41" s="12">
        <v>4.393900278955698E-3</v>
      </c>
      <c r="AF41" s="12">
        <v>1.2923235772177577E-3</v>
      </c>
      <c r="AG41" s="12">
        <v>0.36572757363319397</v>
      </c>
      <c r="AH41" s="12">
        <v>8.2147769629955292E-2</v>
      </c>
      <c r="AI41" s="12">
        <v>0.14823874831199646</v>
      </c>
      <c r="AJ41" s="12">
        <v>4.5215681195259094E-2</v>
      </c>
      <c r="AK41" s="12">
        <v>0.27276861667633057</v>
      </c>
      <c r="AL41" s="12">
        <v>6.9019414484500885E-2</v>
      </c>
      <c r="AM41" s="12">
        <v>1.196986623108387E-2</v>
      </c>
      <c r="AN41" s="12">
        <v>0.10517203807830811</v>
      </c>
      <c r="AO41" s="12">
        <v>8.4123224020004272E-2</v>
      </c>
      <c r="AP41" s="12">
        <v>2.6106408331543207E-3</v>
      </c>
      <c r="AQ41" s="12">
        <v>3.5043075680732727E-2</v>
      </c>
      <c r="AR41" s="12">
        <v>5.523531511425972E-2</v>
      </c>
      <c r="AS41" s="12">
        <v>0.1704738438129425</v>
      </c>
      <c r="AT41" s="12">
        <v>1.2953561963513494E-4</v>
      </c>
    </row>
    <row r="42" spans="1:46" x14ac:dyDescent="0.25">
      <c r="A42" s="12" t="s">
        <v>86</v>
      </c>
      <c r="B42" s="12">
        <v>0.43844357132911682</v>
      </c>
      <c r="C42" s="12">
        <v>0.23903666436672211</v>
      </c>
      <c r="D42" s="12">
        <v>0.21845793724060059</v>
      </c>
      <c r="E42" s="12">
        <v>0.41166427731513977</v>
      </c>
      <c r="F42" s="12">
        <v>0.13084112107753754</v>
      </c>
      <c r="G42" s="12">
        <v>0.23139826953411102</v>
      </c>
      <c r="H42" s="12">
        <v>2.0758446305990219E-2</v>
      </c>
      <c r="I42" s="12">
        <v>0.4000718891620636</v>
      </c>
      <c r="J42" s="12">
        <v>0.32548525929450989</v>
      </c>
      <c r="K42" s="12">
        <v>2.2286124527454376E-2</v>
      </c>
      <c r="L42" s="12">
        <v>3.1002875417470932E-2</v>
      </c>
      <c r="M42" s="12">
        <v>0.76329976320266724</v>
      </c>
      <c r="N42" s="12">
        <v>9.031272679567337E-2</v>
      </c>
      <c r="O42" s="12">
        <v>0.10280373692512512</v>
      </c>
      <c r="P42" s="12">
        <v>0.31479153037071228</v>
      </c>
      <c r="Q42" s="12">
        <v>0.36969804763793945</v>
      </c>
      <c r="R42" s="12">
        <v>0.14935298264026642</v>
      </c>
      <c r="S42" s="12">
        <v>8.8695183396339417E-2</v>
      </c>
      <c r="T42" s="12">
        <v>4.5920200645923615E-2</v>
      </c>
      <c r="U42" s="12">
        <v>3.1542055308818817E-2</v>
      </c>
      <c r="V42" s="12">
        <v>0.43457943201065063</v>
      </c>
      <c r="W42" s="12">
        <v>0.32162114977836609</v>
      </c>
      <c r="X42" s="12">
        <v>0.24379941821098328</v>
      </c>
      <c r="Y42" s="12">
        <v>9.517485648393631E-2</v>
      </c>
      <c r="Z42" s="12">
        <v>0.11642319709062576</v>
      </c>
      <c r="AA42" s="12">
        <v>3.8778219372034073E-2</v>
      </c>
      <c r="AB42" s="12">
        <v>7.4015051126480103E-2</v>
      </c>
      <c r="AC42" s="12">
        <v>7.7910581603646278E-3</v>
      </c>
      <c r="AD42" s="12">
        <v>8.596724271774292E-2</v>
      </c>
      <c r="AE42" s="12">
        <v>3.6299247294664383E-2</v>
      </c>
      <c r="AF42" s="12">
        <v>3.5413899458944798E-3</v>
      </c>
      <c r="AG42" s="12">
        <v>0.28357681632041931</v>
      </c>
      <c r="AH42" s="12">
        <v>5.2086159586906433E-2</v>
      </c>
      <c r="AI42" s="12">
        <v>0.14180965721607208</v>
      </c>
      <c r="AJ42" s="12">
        <v>5.03983274102211E-2</v>
      </c>
      <c r="AK42" s="12">
        <v>0.21530152857303619</v>
      </c>
      <c r="AL42" s="12">
        <v>5.0474505871534348E-2</v>
      </c>
      <c r="AM42" s="12">
        <v>1.3517141342163086E-2</v>
      </c>
      <c r="AN42" s="12">
        <v>0.11512783914804459</v>
      </c>
      <c r="AO42" s="12">
        <v>0.11981787532567978</v>
      </c>
      <c r="AP42" s="12">
        <v>6.0445317067205906E-3</v>
      </c>
      <c r="AQ42" s="12">
        <v>2.4511769413948059E-2</v>
      </c>
      <c r="AR42" s="12">
        <v>5.6932795792818069E-2</v>
      </c>
      <c r="AS42" s="12">
        <v>0.20606400072574615</v>
      </c>
      <c r="AT42" s="12">
        <v>4.0584215099670473E-8</v>
      </c>
    </row>
    <row r="43" spans="1:46" x14ac:dyDescent="0.25">
      <c r="A43" s="12" t="s">
        <v>87</v>
      </c>
      <c r="B43" s="12">
        <v>0.50842493772506714</v>
      </c>
      <c r="C43" s="12">
        <v>9.2307694256305695E-2</v>
      </c>
      <c r="D43" s="12">
        <v>0.24908424913883209</v>
      </c>
      <c r="E43" s="12">
        <v>0.53626376390457153</v>
      </c>
      <c r="F43" s="12">
        <v>0.12234432250261307</v>
      </c>
      <c r="G43" s="12">
        <v>0.20073260366916656</v>
      </c>
      <c r="H43" s="12">
        <v>5.4945055395364761E-2</v>
      </c>
      <c r="I43" s="12">
        <v>0.15531136095523834</v>
      </c>
      <c r="J43" s="12">
        <v>0.31282052397727966</v>
      </c>
      <c r="K43" s="12">
        <v>0.27619048953056335</v>
      </c>
      <c r="L43" s="12">
        <v>1.0989011265337467E-2</v>
      </c>
      <c r="M43" s="12">
        <v>0.80805861949920654</v>
      </c>
      <c r="N43" s="12">
        <v>7.1062274277210236E-2</v>
      </c>
      <c r="O43" s="12">
        <v>9.0842492878437042E-2</v>
      </c>
      <c r="P43" s="12">
        <v>0.29010990262031555</v>
      </c>
      <c r="Q43" s="12">
        <v>0.43663004040718079</v>
      </c>
      <c r="R43" s="12">
        <v>3.9560440927743912E-2</v>
      </c>
      <c r="S43" s="12">
        <v>8.6446888744831085E-2</v>
      </c>
      <c r="T43" s="12">
        <v>7.1794874966144562E-2</v>
      </c>
      <c r="U43" s="12">
        <v>7.5457878410816193E-2</v>
      </c>
      <c r="V43" s="12">
        <v>0.36923077702522278</v>
      </c>
      <c r="W43" s="12">
        <v>0.19780220091342926</v>
      </c>
      <c r="X43" s="12">
        <v>0.43296703696250916</v>
      </c>
      <c r="Y43" s="12">
        <v>0.19020581245422363</v>
      </c>
      <c r="Z43" s="12">
        <v>0.1156848818063736</v>
      </c>
      <c r="AA43" s="12">
        <v>9.368346631526947E-2</v>
      </c>
      <c r="AB43" s="12">
        <v>0.13555712997913361</v>
      </c>
      <c r="AC43" s="12">
        <v>1.4194464311003685E-3</v>
      </c>
      <c r="AD43" s="12">
        <v>0.20652945339679718</v>
      </c>
      <c r="AE43" s="12">
        <v>3.3356990665197372E-2</v>
      </c>
      <c r="AF43" s="12">
        <v>2.838892862200737E-2</v>
      </c>
      <c r="AG43" s="12">
        <v>0.37047550082206726</v>
      </c>
      <c r="AH43" s="12">
        <v>3.5546924918889999E-2</v>
      </c>
      <c r="AI43" s="12">
        <v>8.1402093172073364E-2</v>
      </c>
      <c r="AJ43" s="12">
        <v>5.9180285781621933E-2</v>
      </c>
      <c r="AK43" s="12">
        <v>0.25596281886100769</v>
      </c>
      <c r="AL43" s="12">
        <v>6.7000411450862885E-2</v>
      </c>
      <c r="AM43" s="12">
        <v>1.209485437721014E-2</v>
      </c>
      <c r="AN43" s="12">
        <v>0.10620971769094467</v>
      </c>
      <c r="AO43" s="12">
        <v>0.10213965177536011</v>
      </c>
      <c r="AP43" s="12">
        <v>1.702810637652874E-2</v>
      </c>
      <c r="AQ43" s="12">
        <v>2.6880018413066864E-2</v>
      </c>
      <c r="AR43" s="12">
        <v>6.5834388136863708E-2</v>
      </c>
      <c r="AS43" s="12">
        <v>0.20626769959926605</v>
      </c>
      <c r="AT43" s="12">
        <v>0</v>
      </c>
    </row>
    <row r="44" spans="1:46" x14ac:dyDescent="0.25">
      <c r="A44" s="12" t="s">
        <v>88</v>
      </c>
      <c r="B44" s="12">
        <v>0.41325217485427856</v>
      </c>
      <c r="C44" s="12">
        <v>0.17454928159713745</v>
      </c>
      <c r="D44" s="12">
        <v>0.23530788719654083</v>
      </c>
      <c r="E44" s="12">
        <v>0.44450947642326355</v>
      </c>
      <c r="F44" s="12">
        <v>0.14563333988189697</v>
      </c>
      <c r="G44" s="12">
        <v>0.17279325425624847</v>
      </c>
      <c r="H44" s="12">
        <v>3.3832825720310211E-2</v>
      </c>
      <c r="I44" s="12">
        <v>0.21013814210891724</v>
      </c>
      <c r="J44" s="12">
        <v>0.54495435953140259</v>
      </c>
      <c r="K44" s="12">
        <v>3.8281433284282684E-2</v>
      </c>
      <c r="L44" s="12">
        <v>0</v>
      </c>
      <c r="M44" s="12">
        <v>0.826621413230896</v>
      </c>
      <c r="N44" s="12">
        <v>0.10501053929328918</v>
      </c>
      <c r="O44" s="12">
        <v>5.9939123690128326E-2</v>
      </c>
      <c r="P44" s="12">
        <v>0.32872864603996277</v>
      </c>
      <c r="Q44" s="12">
        <v>0.49800983071327209</v>
      </c>
      <c r="R44" s="12">
        <v>1.6623741015791893E-2</v>
      </c>
      <c r="S44" s="12">
        <v>2.0487004891037941E-2</v>
      </c>
      <c r="T44" s="12">
        <v>8.0426126718521118E-2</v>
      </c>
      <c r="U44" s="12">
        <v>5.5724654346704483E-2</v>
      </c>
      <c r="V44" s="12">
        <v>0.43163192272186279</v>
      </c>
      <c r="W44" s="12">
        <v>0.46230390667915344</v>
      </c>
      <c r="X44" s="12">
        <v>0.10606415569782257</v>
      </c>
      <c r="Y44" s="12">
        <v>2.9038948938250542E-2</v>
      </c>
      <c r="Z44" s="12">
        <v>9.5528922975063324E-2</v>
      </c>
      <c r="AA44" s="12">
        <v>2.1087808534502983E-2</v>
      </c>
      <c r="AB44" s="12">
        <v>4.7130674123764038E-2</v>
      </c>
      <c r="AC44" s="12">
        <v>1.4980409760028124E-3</v>
      </c>
      <c r="AD44" s="12">
        <v>0.13954828679561615</v>
      </c>
      <c r="AE44" s="12">
        <v>8.5273105651140213E-3</v>
      </c>
      <c r="AF44" s="12">
        <v>8.0663745757192373E-4</v>
      </c>
      <c r="AG44" s="12">
        <v>0.37543213367462158</v>
      </c>
      <c r="AH44" s="12">
        <v>6.0844682157039642E-2</v>
      </c>
      <c r="AI44" s="12">
        <v>0.14475853741168976</v>
      </c>
      <c r="AJ44" s="12">
        <v>4.5430023223161697E-2</v>
      </c>
      <c r="AK44" s="12">
        <v>0.21796683967113495</v>
      </c>
      <c r="AL44" s="12">
        <v>5.3721852600574493E-2</v>
      </c>
      <c r="AM44" s="12">
        <v>1.4955909922719002E-2</v>
      </c>
      <c r="AN44" s="12">
        <v>0.10137477517127991</v>
      </c>
      <c r="AO44" s="12">
        <v>0.11621429771184921</v>
      </c>
      <c r="AP44" s="12">
        <v>3.8043593522161245E-3</v>
      </c>
      <c r="AQ44" s="12">
        <v>2.5146065279841423E-2</v>
      </c>
      <c r="AR44" s="12">
        <v>4.8893500119447708E-2</v>
      </c>
      <c r="AS44" s="12">
        <v>0.22757850587368011</v>
      </c>
      <c r="AT44" s="12">
        <v>1.552840112708509E-4</v>
      </c>
    </row>
    <row r="45" spans="1:46" x14ac:dyDescent="0.25">
      <c r="A45" s="12" t="s">
        <v>89</v>
      </c>
      <c r="B45" s="12">
        <v>0.22818762063980103</v>
      </c>
      <c r="C45" s="12">
        <v>4.6315979212522507E-2</v>
      </c>
      <c r="D45" s="12">
        <v>0.14351621270179749</v>
      </c>
      <c r="E45" s="12">
        <v>0.58419650793075562</v>
      </c>
      <c r="F45" s="12">
        <v>0.22597132623195648</v>
      </c>
      <c r="G45" s="12">
        <v>0.72897917032241821</v>
      </c>
      <c r="H45" s="12">
        <v>5.4706227034330368E-2</v>
      </c>
      <c r="I45" s="12">
        <v>9.8263151943683624E-2</v>
      </c>
      <c r="J45" s="12">
        <v>0.10837215930223465</v>
      </c>
      <c r="K45" s="12">
        <v>9.6793165430426598E-3</v>
      </c>
      <c r="L45" s="12">
        <v>0</v>
      </c>
      <c r="M45" s="12">
        <v>0.49018499255180359</v>
      </c>
      <c r="N45" s="12">
        <v>0.24193766713142395</v>
      </c>
      <c r="O45" s="12">
        <v>0.24946853518486023</v>
      </c>
      <c r="P45" s="12">
        <v>0.15636166930198669</v>
      </c>
      <c r="Q45" s="12">
        <v>0.3028404712677002</v>
      </c>
      <c r="R45" s="12">
        <v>6.5832920372486115E-2</v>
      </c>
      <c r="S45" s="12">
        <v>0.19763444364070892</v>
      </c>
      <c r="T45" s="12">
        <v>0.14292821288108826</v>
      </c>
      <c r="U45" s="12">
        <v>0.13440227508544922</v>
      </c>
      <c r="V45" s="12">
        <v>0.42595776915550232</v>
      </c>
      <c r="W45" s="12">
        <v>0.33988422155380249</v>
      </c>
      <c r="X45" s="12">
        <v>0.23415803909301758</v>
      </c>
      <c r="Y45" s="12">
        <v>0.25089949369430542</v>
      </c>
      <c r="Z45" s="12">
        <v>4.222005233168602E-2</v>
      </c>
      <c r="AA45" s="12">
        <v>1.5546573325991631E-2</v>
      </c>
      <c r="AB45" s="12">
        <v>1.98551956564188E-2</v>
      </c>
      <c r="AC45" s="12">
        <v>4.8860656097531319E-3</v>
      </c>
      <c r="AD45" s="12">
        <v>0.18276107311248779</v>
      </c>
      <c r="AE45" s="12">
        <v>3.0360236763954163E-2</v>
      </c>
      <c r="AF45" s="12">
        <v>1.3170168735086918E-2</v>
      </c>
      <c r="AG45" s="12">
        <v>0.4253542423248291</v>
      </c>
      <c r="AH45" s="12">
        <v>7.1659743785858154E-2</v>
      </c>
      <c r="AI45" s="12">
        <v>0.14983844757080078</v>
      </c>
      <c r="AJ45" s="12">
        <v>6.2221042811870575E-2</v>
      </c>
      <c r="AK45" s="12">
        <v>0.23605675995349884</v>
      </c>
      <c r="AL45" s="12">
        <v>6.5122462809085846E-2</v>
      </c>
      <c r="AM45" s="12">
        <v>1.6883641481399536E-2</v>
      </c>
      <c r="AN45" s="12">
        <v>0.10100971162319183</v>
      </c>
      <c r="AO45" s="12">
        <v>7.0925511419773102E-2</v>
      </c>
      <c r="AP45" s="12">
        <v>1.9016113132238388E-2</v>
      </c>
      <c r="AQ45" s="12">
        <v>2.607375755906105E-2</v>
      </c>
      <c r="AR45" s="12">
        <v>3.8886561989784241E-2</v>
      </c>
      <c r="AS45" s="12">
        <v>0.21315993368625641</v>
      </c>
      <c r="AT45" s="12">
        <v>8.0604961840435863E-4</v>
      </c>
    </row>
    <row r="46" spans="1:46" x14ac:dyDescent="0.25">
      <c r="A46" s="12" t="s">
        <v>90</v>
      </c>
      <c r="B46" s="12">
        <v>0.46077248454093933</v>
      </c>
      <c r="C46" s="12">
        <v>0.21243210136890411</v>
      </c>
      <c r="D46" s="12">
        <v>0.25618588924407959</v>
      </c>
      <c r="E46" s="12">
        <v>0.38966003060340881</v>
      </c>
      <c r="F46" s="12">
        <v>0.14172199368476868</v>
      </c>
      <c r="G46" s="12">
        <v>0.41852745413780212</v>
      </c>
      <c r="H46" s="12">
        <v>4.5966606587171555E-2</v>
      </c>
      <c r="I46" s="12">
        <v>4.8782940953969955E-2</v>
      </c>
      <c r="J46" s="12">
        <v>0.42255079746246338</v>
      </c>
      <c r="K46" s="12">
        <v>6.4172200858592987E-2</v>
      </c>
      <c r="L46" s="12">
        <v>1.3075839960947633E-3</v>
      </c>
      <c r="M46" s="12">
        <v>0.77087104320526123</v>
      </c>
      <c r="N46" s="12">
        <v>7.5538121163845062E-2</v>
      </c>
      <c r="O46" s="12">
        <v>0.12552806735038757</v>
      </c>
      <c r="P46" s="12">
        <v>9.0323880314826965E-2</v>
      </c>
      <c r="Q46" s="12">
        <v>0.36320659518241882</v>
      </c>
      <c r="R46" s="12">
        <v>0.28585797548294067</v>
      </c>
      <c r="S46" s="12">
        <v>8.5596457123756409E-2</v>
      </c>
      <c r="T46" s="12">
        <v>0.11436330527067184</v>
      </c>
      <c r="U46" s="12">
        <v>6.0651779174804688E-2</v>
      </c>
      <c r="V46" s="12">
        <v>0.49527257680892944</v>
      </c>
      <c r="W46" s="12">
        <v>0.28615972399711609</v>
      </c>
      <c r="X46" s="12">
        <v>0.21856769919395447</v>
      </c>
      <c r="Y46" s="12">
        <v>0.16764852404594421</v>
      </c>
      <c r="Z46" s="12">
        <v>7.9780332744121552E-2</v>
      </c>
      <c r="AA46" s="12">
        <v>1.5177234075963497E-2</v>
      </c>
      <c r="AB46" s="12">
        <v>5.0124812871217728E-2</v>
      </c>
      <c r="AC46" s="12">
        <v>1.427858229726553E-2</v>
      </c>
      <c r="AD46" s="12">
        <v>0.12541188299655914</v>
      </c>
      <c r="AE46" s="12">
        <v>3.0054917559027672E-2</v>
      </c>
      <c r="AF46" s="12">
        <v>6.2905643135309219E-3</v>
      </c>
      <c r="AG46" s="12">
        <v>0.4238642156124115</v>
      </c>
      <c r="AH46" s="12">
        <v>3.5341616719961166E-2</v>
      </c>
      <c r="AI46" s="12">
        <v>0.14883893728256226</v>
      </c>
      <c r="AJ46" s="12">
        <v>7.7133014798164368E-2</v>
      </c>
      <c r="AK46" s="12">
        <v>0.2105376273393631</v>
      </c>
      <c r="AL46" s="12">
        <v>6.2020052224397659E-2</v>
      </c>
      <c r="AM46" s="12">
        <v>2.5492239743471146E-2</v>
      </c>
      <c r="AN46" s="12">
        <v>9.4843849539756775E-2</v>
      </c>
      <c r="AO46" s="12">
        <v>9.0682424604892731E-2</v>
      </c>
      <c r="AP46" s="12">
        <v>9.3849161639809608E-3</v>
      </c>
      <c r="AQ46" s="12">
        <v>2.3784825578331947E-2</v>
      </c>
      <c r="AR46" s="12">
        <v>5.3691059350967407E-2</v>
      </c>
      <c r="AS46" s="12">
        <v>0.20354887843132019</v>
      </c>
      <c r="AT46" s="12">
        <v>4.2122363083763048E-5</v>
      </c>
    </row>
    <row r="47" spans="1:46" x14ac:dyDescent="0.25">
      <c r="A47" s="12" t="s">
        <v>91</v>
      </c>
      <c r="B47" s="12">
        <v>0.396341472864151</v>
      </c>
      <c r="C47" s="12">
        <v>0.33130082488059998</v>
      </c>
      <c r="D47" s="12">
        <v>0.20934958755970001</v>
      </c>
      <c r="E47" s="12">
        <v>0.30691057443618774</v>
      </c>
      <c r="F47" s="12">
        <v>0.15243902802467346</v>
      </c>
      <c r="G47" s="12">
        <v>7.4186988174915314E-2</v>
      </c>
      <c r="H47" s="12">
        <v>8.0284550786018372E-2</v>
      </c>
      <c r="I47" s="12">
        <v>0.11686991900205612</v>
      </c>
      <c r="J47" s="12">
        <v>0.67479676008224487</v>
      </c>
      <c r="K47" s="12">
        <v>5.3861789405345917E-2</v>
      </c>
      <c r="L47" s="12">
        <v>1.0162601247429848E-3</v>
      </c>
      <c r="M47" s="12">
        <v>0.81199187040328979</v>
      </c>
      <c r="N47" s="12">
        <v>6.3008129596710205E-2</v>
      </c>
      <c r="O47" s="12">
        <v>0.12398374080657959</v>
      </c>
      <c r="P47" s="12">
        <v>0.20731706917285919</v>
      </c>
      <c r="Q47" s="12">
        <v>0.41565039753913879</v>
      </c>
      <c r="R47" s="12">
        <v>0.14837397634983063</v>
      </c>
      <c r="S47" s="12">
        <v>6.7073173820972443E-2</v>
      </c>
      <c r="T47" s="12">
        <v>5.8943089097738266E-2</v>
      </c>
      <c r="U47" s="12">
        <v>0.10264227539300919</v>
      </c>
      <c r="V47" s="12">
        <v>0.58028453588485718</v>
      </c>
      <c r="W47" s="12">
        <v>0.38211381435394287</v>
      </c>
      <c r="X47" s="12">
        <v>3.760162740945816E-2</v>
      </c>
      <c r="Y47" s="12">
        <v>5.2631579339504242E-2</v>
      </c>
      <c r="Z47" s="12">
        <v>0.14574898779392242</v>
      </c>
      <c r="AA47" s="12">
        <v>1.4170040376484394E-2</v>
      </c>
      <c r="AB47" s="12">
        <v>1.4170040376484394E-2</v>
      </c>
      <c r="AC47" s="12">
        <v>5.0607286393642426E-3</v>
      </c>
      <c r="AD47" s="12">
        <v>6.9838054478168488E-2</v>
      </c>
      <c r="AE47" s="12">
        <v>2.0242915488779545E-3</v>
      </c>
      <c r="AF47" s="12">
        <v>1.0121457278728485E-2</v>
      </c>
      <c r="AG47" s="12">
        <v>0.17408907413482666</v>
      </c>
      <c r="AH47" s="12">
        <v>3.743189200758934E-2</v>
      </c>
      <c r="AI47" s="12">
        <v>0.11138096451759338</v>
      </c>
      <c r="AJ47" s="12">
        <v>5.7336334139108658E-2</v>
      </c>
      <c r="AK47" s="12">
        <v>0.26988175511360168</v>
      </c>
      <c r="AL47" s="12">
        <v>4.2983002960681915E-2</v>
      </c>
      <c r="AM47" s="12">
        <v>1.4995595440268517E-2</v>
      </c>
      <c r="AN47" s="12">
        <v>9.8715692758560181E-2</v>
      </c>
      <c r="AO47" s="12">
        <v>0.10522365570068359</v>
      </c>
      <c r="AP47" s="12">
        <v>1.5309459529817104E-2</v>
      </c>
      <c r="AQ47" s="12">
        <v>2.8672032058238983E-2</v>
      </c>
      <c r="AR47" s="12">
        <v>5.7025868445634842E-2</v>
      </c>
      <c r="AS47" s="12">
        <v>0.19846728444099426</v>
      </c>
      <c r="AT47" s="12">
        <v>8.3490958786569536E-6</v>
      </c>
    </row>
    <row r="48" spans="1:46" x14ac:dyDescent="0.25">
      <c r="A48" s="12" t="s">
        <v>92</v>
      </c>
      <c r="B48" s="12">
        <v>0.27577567100524902</v>
      </c>
      <c r="C48" s="12">
        <v>3.9313934743404388E-2</v>
      </c>
      <c r="D48" s="12">
        <v>0.17276932299137115</v>
      </c>
      <c r="E48" s="12">
        <v>0.55897092819213867</v>
      </c>
      <c r="F48" s="12">
        <v>0.22894585132598877</v>
      </c>
      <c r="G48" s="12">
        <v>0.35478898882865906</v>
      </c>
      <c r="H48" s="12">
        <v>0.11360570788383484</v>
      </c>
      <c r="I48" s="12">
        <v>0.24783195555210114</v>
      </c>
      <c r="J48" s="12">
        <v>0.26286375522613525</v>
      </c>
      <c r="K48" s="12">
        <v>2.0909616723656654E-2</v>
      </c>
      <c r="L48" s="12">
        <v>1.3201002031564713E-2</v>
      </c>
      <c r="M48" s="12">
        <v>0.50732320547103882</v>
      </c>
      <c r="N48" s="12">
        <v>0.19098092615604401</v>
      </c>
      <c r="O48" s="12">
        <v>0.27230679988861084</v>
      </c>
      <c r="P48" s="12">
        <v>0.1801888644695282</v>
      </c>
      <c r="Q48" s="12">
        <v>0.25766044855117798</v>
      </c>
      <c r="R48" s="12">
        <v>8.6143769323825836E-2</v>
      </c>
      <c r="S48" s="12">
        <v>0.11649643629789352</v>
      </c>
      <c r="T48" s="12">
        <v>0.16014645993709564</v>
      </c>
      <c r="U48" s="12">
        <v>0.19936403632164001</v>
      </c>
      <c r="V48" s="12">
        <v>0.49566391110420227</v>
      </c>
      <c r="W48" s="12">
        <v>0.21217961609363556</v>
      </c>
      <c r="X48" s="12">
        <v>0.29215648770332336</v>
      </c>
      <c r="Y48" s="12">
        <v>0.13325707614421844</v>
      </c>
      <c r="Z48" s="12">
        <v>6.0718711465597153E-2</v>
      </c>
      <c r="AA48" s="12">
        <v>2.2876751609146595E-3</v>
      </c>
      <c r="AB48" s="12">
        <v>1.5155848115682602E-2</v>
      </c>
      <c r="AC48" s="12">
        <v>4.003431648015976E-3</v>
      </c>
      <c r="AD48" s="12">
        <v>7.5874559581279755E-2</v>
      </c>
      <c r="AE48" s="12">
        <v>6.2911068089306355E-3</v>
      </c>
      <c r="AF48" s="12">
        <v>4.4800303876399994E-3</v>
      </c>
      <c r="AG48" s="12">
        <v>0.13907158374786377</v>
      </c>
      <c r="AH48" s="12">
        <v>5.6137524545192719E-2</v>
      </c>
      <c r="AI48" s="12">
        <v>0.20475095510482788</v>
      </c>
      <c r="AJ48" s="12">
        <v>5.6136839091777802E-2</v>
      </c>
      <c r="AK48" s="12">
        <v>0.21970361471176147</v>
      </c>
      <c r="AL48" s="12">
        <v>5.203372985124588E-2</v>
      </c>
      <c r="AM48" s="12">
        <v>1.832740381360054E-2</v>
      </c>
      <c r="AN48" s="12">
        <v>9.099249541759491E-2</v>
      </c>
      <c r="AO48" s="12">
        <v>6.5126702189445496E-2</v>
      </c>
      <c r="AP48" s="12">
        <v>4.6880790032446384E-3</v>
      </c>
      <c r="AQ48" s="12">
        <v>3.3362351357936859E-2</v>
      </c>
      <c r="AR48" s="12">
        <v>6.8513005971908569E-2</v>
      </c>
      <c r="AS48" s="12">
        <v>0.17984612286090851</v>
      </c>
      <c r="AT48" s="12">
        <v>6.5187043510377407E-3</v>
      </c>
    </row>
    <row r="49" spans="1:46" x14ac:dyDescent="0.25">
      <c r="A49" s="12" t="s">
        <v>93</v>
      </c>
      <c r="B49" s="12">
        <v>0.34670057892799377</v>
      </c>
      <c r="C49" s="12">
        <v>1.5485958196222782E-2</v>
      </c>
      <c r="D49" s="12">
        <v>0.20551639795303345</v>
      </c>
      <c r="E49" s="12">
        <v>0.58865904808044434</v>
      </c>
      <c r="F49" s="12">
        <v>0.1903386116027832</v>
      </c>
      <c r="G49" s="12">
        <v>0.25104972720146179</v>
      </c>
      <c r="H49" s="12">
        <v>0.17562310397624969</v>
      </c>
      <c r="I49" s="12">
        <v>0.13151508569717407</v>
      </c>
      <c r="J49" s="12">
        <v>0.34739395976066589</v>
      </c>
      <c r="K49" s="12">
        <v>9.4418123364448547E-2</v>
      </c>
      <c r="L49" s="12">
        <v>0</v>
      </c>
      <c r="M49" s="12">
        <v>0.4398474395275116</v>
      </c>
      <c r="N49" s="12">
        <v>0.24076427519321442</v>
      </c>
      <c r="O49" s="12">
        <v>0.2991640567779541</v>
      </c>
      <c r="P49" s="12">
        <v>8.328518271446228E-2</v>
      </c>
      <c r="Q49" s="12">
        <v>0.17820408940315247</v>
      </c>
      <c r="R49" s="12">
        <v>0.2463114857673645</v>
      </c>
      <c r="S49" s="12">
        <v>0.184175044298172</v>
      </c>
      <c r="T49" s="12">
        <v>0.18267267942428589</v>
      </c>
      <c r="U49" s="12">
        <v>0.12535151839256287</v>
      </c>
      <c r="V49" s="12">
        <v>0.41708078980445862</v>
      </c>
      <c r="W49" s="12">
        <v>0.33522093296051025</v>
      </c>
      <c r="X49" s="12">
        <v>0.24769829213619232</v>
      </c>
      <c r="Y49" s="12">
        <v>7.2362221777439117E-2</v>
      </c>
      <c r="Z49" s="12">
        <v>3.7782046943902969E-2</v>
      </c>
      <c r="AA49" s="12">
        <v>1.3749199919402599E-2</v>
      </c>
      <c r="AB49" s="12">
        <v>1.0584999807178974E-2</v>
      </c>
      <c r="AC49" s="12">
        <v>1.7666779458522797E-2</v>
      </c>
      <c r="AD49" s="12">
        <v>0.10456925630569458</v>
      </c>
      <c r="AE49" s="12">
        <v>4.2679022997617722E-2</v>
      </c>
      <c r="AF49" s="12">
        <v>3.5258222371339798E-2</v>
      </c>
      <c r="AG49" s="12">
        <v>0.18917392194271088</v>
      </c>
      <c r="AH49" s="12">
        <v>6.7886732518672943E-2</v>
      </c>
      <c r="AI49" s="12">
        <v>0.13165479898452759</v>
      </c>
      <c r="AJ49" s="12">
        <v>6.3223518431186676E-2</v>
      </c>
      <c r="AK49" s="12">
        <v>0.22791960835456848</v>
      </c>
      <c r="AL49" s="12">
        <v>4.6317428350448608E-2</v>
      </c>
      <c r="AM49" s="12">
        <v>4.7735270112752914E-2</v>
      </c>
      <c r="AN49" s="12">
        <v>8.2141943275928497E-2</v>
      </c>
      <c r="AO49" s="12">
        <v>8.3469398319721222E-2</v>
      </c>
      <c r="AP49" s="12">
        <v>3.0701782554388046E-2</v>
      </c>
      <c r="AQ49" s="12">
        <v>2.7265163138508797E-2</v>
      </c>
      <c r="AR49" s="12">
        <v>5.2378639578819275E-2</v>
      </c>
      <c r="AS49" s="12">
        <v>0.20715199410915375</v>
      </c>
      <c r="AT49" s="12">
        <v>4.049790368299E-5</v>
      </c>
    </row>
    <row r="50" spans="1:46" x14ac:dyDescent="0.25">
      <c r="A50" s="12" t="s">
        <v>94</v>
      </c>
      <c r="B50" s="12">
        <v>0.52657121419906616</v>
      </c>
      <c r="C50" s="12">
        <v>0.10919679701328278</v>
      </c>
      <c r="D50" s="12">
        <v>0.21960689127445221</v>
      </c>
      <c r="E50" s="12">
        <v>0.51710748672485352</v>
      </c>
      <c r="F50" s="12">
        <v>0.15408881008625031</v>
      </c>
      <c r="G50" s="12">
        <v>3.5913612693548203E-2</v>
      </c>
      <c r="H50" s="12">
        <v>1.1890318244695663E-2</v>
      </c>
      <c r="I50" s="12">
        <v>9.0754672884941101E-2</v>
      </c>
      <c r="J50" s="12">
        <v>0.8374180793762207</v>
      </c>
      <c r="K50" s="12">
        <v>2.4023294448852539E-2</v>
      </c>
      <c r="L50" s="12">
        <v>8.4930844604969025E-3</v>
      </c>
      <c r="M50" s="12">
        <v>0.5843241810798645</v>
      </c>
      <c r="N50" s="12">
        <v>0.27129337191581726</v>
      </c>
      <c r="O50" s="12">
        <v>0.13564668595790863</v>
      </c>
      <c r="P50" s="12">
        <v>0.33195826411247253</v>
      </c>
      <c r="Q50" s="12">
        <v>0.58456683158874512</v>
      </c>
      <c r="R50" s="12">
        <v>6.1150208115577698E-2</v>
      </c>
      <c r="S50" s="12">
        <v>4.3678716756403446E-3</v>
      </c>
      <c r="T50" s="12">
        <v>8.0077648162841797E-3</v>
      </c>
      <c r="U50" s="12">
        <v>9.9490415304899216E-3</v>
      </c>
      <c r="V50" s="12">
        <v>0.26765349507331848</v>
      </c>
      <c r="W50" s="12">
        <v>0.13006551563739777</v>
      </c>
      <c r="X50" s="12">
        <v>0.60228097438812256</v>
      </c>
      <c r="Y50" s="12">
        <v>6.4020790159702301E-2</v>
      </c>
      <c r="Z50" s="12">
        <v>2.7167493477463722E-2</v>
      </c>
      <c r="AA50" s="12">
        <v>7.5596505776047707E-3</v>
      </c>
      <c r="AB50" s="12">
        <v>0.11292228102684021</v>
      </c>
      <c r="AC50" s="12">
        <v>3.0711079016327858E-3</v>
      </c>
      <c r="AD50" s="12">
        <v>6.4493268728256226E-2</v>
      </c>
      <c r="AE50" s="12">
        <v>1.8899126444011927E-3</v>
      </c>
      <c r="AF50" s="12">
        <v>4.7247816110029817E-4</v>
      </c>
      <c r="AG50" s="12">
        <v>0.13087645173072815</v>
      </c>
      <c r="AH50" s="12">
        <v>6.741601973772049E-2</v>
      </c>
      <c r="AI50" s="12">
        <v>0.10586821287870407</v>
      </c>
      <c r="AJ50" s="12">
        <v>5.2284535020589828E-2</v>
      </c>
      <c r="AK50" s="12">
        <v>0.29331928491592407</v>
      </c>
      <c r="AL50" s="12">
        <v>3.7579827010631561E-2</v>
      </c>
      <c r="AM50" s="12">
        <v>1.2332901358604431E-2</v>
      </c>
      <c r="AN50" s="12">
        <v>9.89670529961586E-2</v>
      </c>
      <c r="AO50" s="12">
        <v>6.9008998572826385E-2</v>
      </c>
      <c r="AP50" s="12">
        <v>2.7769297361373901E-2</v>
      </c>
      <c r="AQ50" s="12">
        <v>2.4930583313107491E-2</v>
      </c>
      <c r="AR50" s="12">
        <v>7.6610535383224487E-2</v>
      </c>
      <c r="AS50" s="12">
        <v>0.20109561085700989</v>
      </c>
      <c r="AT50" s="12">
        <v>2.3319729370996356E-4</v>
      </c>
    </row>
    <row r="51" spans="1:46" x14ac:dyDescent="0.25">
      <c r="A51" s="12" t="s">
        <v>95</v>
      </c>
      <c r="B51" s="12">
        <v>0.36978417634963989</v>
      </c>
      <c r="C51" s="12">
        <v>8.657073974609375E-2</v>
      </c>
      <c r="D51" s="12">
        <v>0.2329736202955246</v>
      </c>
      <c r="E51" s="12">
        <v>0.52170264720916748</v>
      </c>
      <c r="F51" s="12">
        <v>0.15875299274921417</v>
      </c>
      <c r="G51" s="12">
        <v>0.36342924833297729</v>
      </c>
      <c r="H51" s="12">
        <v>9.9760189652442932E-2</v>
      </c>
      <c r="I51" s="12">
        <v>0.17122301459312439</v>
      </c>
      <c r="J51" s="12">
        <v>0.33021584153175354</v>
      </c>
      <c r="K51" s="12">
        <v>3.5371702164411545E-2</v>
      </c>
      <c r="L51" s="12">
        <v>0.16055156290531158</v>
      </c>
      <c r="M51" s="12">
        <v>0.49064749479293823</v>
      </c>
      <c r="N51" s="12">
        <v>0.20419664680957794</v>
      </c>
      <c r="O51" s="12">
        <v>0.13057553768157959</v>
      </c>
      <c r="P51" s="12">
        <v>0.20455636084079742</v>
      </c>
      <c r="Q51" s="12">
        <v>0.40863308310508728</v>
      </c>
      <c r="R51" s="12">
        <v>5.5155877023935318E-2</v>
      </c>
      <c r="S51" s="12">
        <v>0.15491606295108795</v>
      </c>
      <c r="T51" s="12">
        <v>0.12482014298439026</v>
      </c>
      <c r="U51" s="12">
        <v>5.191846564412117E-2</v>
      </c>
      <c r="V51" s="12">
        <v>0.54628294706344604</v>
      </c>
      <c r="W51" s="12">
        <v>0.23201438784599304</v>
      </c>
      <c r="X51" s="12">
        <v>0.22170263528823853</v>
      </c>
      <c r="Y51" s="12">
        <v>7.6990187168121338E-2</v>
      </c>
      <c r="Z51" s="12">
        <v>9.2911668121814728E-2</v>
      </c>
      <c r="AA51" s="12">
        <v>1.9302072003483772E-2</v>
      </c>
      <c r="AB51" s="12">
        <v>5.1690295338630676E-2</v>
      </c>
      <c r="AC51" s="12">
        <v>3.4896400757133961E-3</v>
      </c>
      <c r="AD51" s="12">
        <v>0.21243184804916382</v>
      </c>
      <c r="AE51" s="12">
        <v>0.12355507165193558</v>
      </c>
      <c r="AF51" s="12">
        <v>6.8702287971973419E-3</v>
      </c>
      <c r="AG51" s="12">
        <v>0.33184295892715454</v>
      </c>
      <c r="AH51" s="12">
        <v>4.7890555113554001E-2</v>
      </c>
      <c r="AI51" s="12">
        <v>0.1143147200345993</v>
      </c>
      <c r="AJ51" s="12">
        <v>4.6086970716714859E-2</v>
      </c>
      <c r="AK51" s="12">
        <v>0.22866711020469666</v>
      </c>
      <c r="AL51" s="12">
        <v>5.4623685777187347E-2</v>
      </c>
      <c r="AM51" s="12">
        <v>1.6822565346956253E-2</v>
      </c>
      <c r="AN51" s="12">
        <v>8.7869599461555481E-2</v>
      </c>
      <c r="AO51" s="12">
        <v>0.16646626591682434</v>
      </c>
      <c r="AP51" s="12">
        <v>1.1171388439834118E-2</v>
      </c>
      <c r="AQ51" s="12">
        <v>2.725226990878582E-2</v>
      </c>
      <c r="AR51" s="12">
        <v>4.8075519502162933E-2</v>
      </c>
      <c r="AS51" s="12">
        <v>0.19715258479118347</v>
      </c>
      <c r="AT51" s="12">
        <v>1.497366582043469E-3</v>
      </c>
    </row>
    <row r="52" spans="1:46" x14ac:dyDescent="0.25">
      <c r="A52" s="12" t="s">
        <v>96</v>
      </c>
      <c r="B52" s="12">
        <v>0.51062321662902832</v>
      </c>
      <c r="C52" s="12">
        <v>0.29107648134231567</v>
      </c>
      <c r="D52" s="12">
        <v>0.2117563784122467</v>
      </c>
      <c r="E52" s="12">
        <v>0.39305949211120605</v>
      </c>
      <c r="F52" s="12">
        <v>0.10410764813423157</v>
      </c>
      <c r="G52" s="12">
        <v>0.2747875452041626</v>
      </c>
      <c r="H52" s="12">
        <v>2.0538244396448135E-2</v>
      </c>
      <c r="I52" s="12">
        <v>3.257790207862854E-2</v>
      </c>
      <c r="J52" s="12">
        <v>0.59631729125976563</v>
      </c>
      <c r="K52" s="12">
        <v>7.5779035687446594E-2</v>
      </c>
      <c r="L52" s="12">
        <v>6.6572241485118866E-2</v>
      </c>
      <c r="M52" s="12">
        <v>0.78611898422241211</v>
      </c>
      <c r="N52" s="12">
        <v>6.2322944402694702E-2</v>
      </c>
      <c r="O52" s="12">
        <v>8.356940746307373E-2</v>
      </c>
      <c r="P52" s="12">
        <v>0.25779035687446594</v>
      </c>
      <c r="Q52" s="12">
        <v>0.57861191034317017</v>
      </c>
      <c r="R52" s="12">
        <v>4.6033993363380432E-2</v>
      </c>
      <c r="S52" s="12">
        <v>4.8866856843233109E-2</v>
      </c>
      <c r="T52" s="12">
        <v>4.3909348547458649E-2</v>
      </c>
      <c r="U52" s="12">
        <v>2.4787535890936852E-2</v>
      </c>
      <c r="V52" s="12">
        <v>0.37747874855995178</v>
      </c>
      <c r="W52" s="12">
        <v>0.33569404482841492</v>
      </c>
      <c r="X52" s="12">
        <v>0.2868272066116333</v>
      </c>
      <c r="Y52" s="12">
        <v>2.247191034257412E-2</v>
      </c>
      <c r="Z52" s="12">
        <v>3.5112358629703522E-2</v>
      </c>
      <c r="AA52" s="12">
        <v>1.3342696242034435E-2</v>
      </c>
      <c r="AB52" s="12">
        <v>3.6516852676868439E-2</v>
      </c>
      <c r="AC52" s="12">
        <v>2.1067415364086628E-3</v>
      </c>
      <c r="AD52" s="12">
        <v>8.8483147323131561E-2</v>
      </c>
      <c r="AE52" s="12">
        <v>7.0224720984697342E-3</v>
      </c>
      <c r="AF52" s="12">
        <v>7.0224719820544124E-4</v>
      </c>
      <c r="AG52" s="12">
        <v>9.9016852676868439E-2</v>
      </c>
      <c r="AH52" s="12">
        <v>5.6695945560932159E-2</v>
      </c>
      <c r="AI52" s="12">
        <v>7.3233544826507568E-2</v>
      </c>
      <c r="AJ52" s="12">
        <v>7.8972190618515015E-2</v>
      </c>
      <c r="AK52" s="12">
        <v>0.24501977860927582</v>
      </c>
      <c r="AL52" s="12">
        <v>4.2213134467601776E-2</v>
      </c>
      <c r="AM52" s="12">
        <v>1.3134459033608437E-2</v>
      </c>
      <c r="AN52" s="12">
        <v>0.13582557439804077</v>
      </c>
      <c r="AO52" s="12">
        <v>3.65770123898983E-2</v>
      </c>
      <c r="AP52" s="12">
        <v>6.5910860896110535E-2</v>
      </c>
      <c r="AQ52" s="12">
        <v>2.7336230501532555E-2</v>
      </c>
      <c r="AR52" s="12">
        <v>8.8116206228733063E-2</v>
      </c>
      <c r="AS52" s="12">
        <v>0.19314557313919067</v>
      </c>
      <c r="AT52" s="12">
        <v>5.1545258611440659E-4</v>
      </c>
    </row>
    <row r="53" spans="1:46" x14ac:dyDescent="0.25">
      <c r="A53" s="12" t="s">
        <v>97</v>
      </c>
      <c r="B53" s="12">
        <v>0.46164453029632568</v>
      </c>
      <c r="C53" s="12">
        <v>0.33011549711227417</v>
      </c>
      <c r="D53" s="12">
        <v>0.14790552854537964</v>
      </c>
      <c r="E53" s="12">
        <v>0.35442164540290833</v>
      </c>
      <c r="F53" s="12">
        <v>0.16755731403827667</v>
      </c>
      <c r="G53" s="12">
        <v>0.991036057472229</v>
      </c>
      <c r="H53" s="12">
        <v>0</v>
      </c>
      <c r="I53" s="12">
        <v>6.2058265320956707E-3</v>
      </c>
      <c r="J53" s="12">
        <v>1.5514566330239177E-3</v>
      </c>
      <c r="K53" s="12">
        <v>1.2066884664818645E-3</v>
      </c>
      <c r="L53" s="12">
        <v>0.12084123492240906</v>
      </c>
      <c r="M53" s="12">
        <v>0.62265127897262573</v>
      </c>
      <c r="N53" s="12">
        <v>7.1194618940353394E-2</v>
      </c>
      <c r="O53" s="12">
        <v>0.18307188153266907</v>
      </c>
      <c r="P53" s="12">
        <v>8.9639713987708092E-3</v>
      </c>
      <c r="Q53" s="12">
        <v>3.1201517209410667E-2</v>
      </c>
      <c r="R53" s="12">
        <v>0.64747458696365356</v>
      </c>
      <c r="S53" s="12">
        <v>0.25995516777038574</v>
      </c>
      <c r="T53" s="12">
        <v>5.0853300839662552E-2</v>
      </c>
      <c r="U53" s="12">
        <v>1.5514566330239177E-3</v>
      </c>
      <c r="V53" s="12">
        <v>0.19393208622932434</v>
      </c>
      <c r="W53" s="12">
        <v>0.35407689213752747</v>
      </c>
      <c r="X53" s="12">
        <v>0.45199102163314819</v>
      </c>
      <c r="Y53" s="12">
        <v>9.2397861182689667E-2</v>
      </c>
      <c r="Z53" s="12">
        <v>2.7409067377448082E-2</v>
      </c>
      <c r="AA53" s="12">
        <v>5.1715219160541892E-4</v>
      </c>
      <c r="AB53" s="12">
        <v>4.9991379491984844E-3</v>
      </c>
      <c r="AC53" s="12">
        <v>2.4133769795298576E-2</v>
      </c>
      <c r="AD53" s="12">
        <v>4.637131467461586E-2</v>
      </c>
      <c r="AE53" s="12">
        <v>2.5340458378195763E-2</v>
      </c>
      <c r="AF53" s="12">
        <v>6.8953627487644553E-4</v>
      </c>
      <c r="AG53" s="12">
        <v>1</v>
      </c>
      <c r="AH53" s="12">
        <v>8.3990156650543213E-2</v>
      </c>
      <c r="AI53" s="12">
        <v>0.14487013220787048</v>
      </c>
      <c r="AJ53" s="12">
        <v>3.2695002853870392E-2</v>
      </c>
      <c r="AK53" s="12">
        <v>0.19675755500793457</v>
      </c>
      <c r="AL53" s="12">
        <v>5.197969451546669E-2</v>
      </c>
      <c r="AM53" s="12">
        <v>1.7444981262087822E-2</v>
      </c>
      <c r="AN53" s="12">
        <v>8.2588054239749908E-2</v>
      </c>
      <c r="AO53" s="12">
        <v>8.9196458458900452E-2</v>
      </c>
      <c r="AP53" s="12">
        <v>1.0754338465631008E-2</v>
      </c>
      <c r="AQ53" s="12">
        <v>1.667112298309803E-2</v>
      </c>
      <c r="AR53" s="12">
        <v>0.14205223321914673</v>
      </c>
      <c r="AS53" s="12">
        <v>0.21494697034358978</v>
      </c>
      <c r="AT53" s="12">
        <v>4.3484069465193897E-5</v>
      </c>
    </row>
  </sheetData>
  <sheetProtection sheet="1" objects="1" scenarios="1" select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93E32-F30D-4ED1-B2D7-4EC760D1DB3E}">
  <dimension ref="B1:F119"/>
  <sheetViews>
    <sheetView workbookViewId="0">
      <selection activeCell="B2" sqref="B2:D2"/>
    </sheetView>
  </sheetViews>
  <sheetFormatPr defaultColWidth="9.140625" defaultRowHeight="12.75" x14ac:dyDescent="0.25"/>
  <cols>
    <col min="1" max="1" width="9.140625" style="6"/>
    <col min="2" max="2" width="50" style="4" customWidth="1"/>
    <col min="3" max="4" width="12.7109375" style="5" customWidth="1"/>
    <col min="5" max="16384" width="9.140625" style="6"/>
  </cols>
  <sheetData>
    <row r="1" spans="2:6" ht="13.5" thickBot="1" x14ac:dyDescent="0.3"/>
    <row r="2" spans="2:6" ht="19.5" thickBot="1" x14ac:dyDescent="0.3">
      <c r="B2" s="97" t="s">
        <v>257</v>
      </c>
      <c r="C2" s="98"/>
      <c r="D2" s="99"/>
    </row>
    <row r="3" spans="2:6" ht="19.5" thickBot="1" x14ac:dyDescent="0.3">
      <c r="B3" s="9"/>
    </row>
    <row r="4" spans="2:6" s="7" customFormat="1" ht="31.9" customHeight="1" thickBot="1" x14ac:dyDescent="0.3">
      <c r="B4" s="89" t="str">
        <f>'MSG Model'!B4</f>
        <v>Alabama</v>
      </c>
      <c r="C4" s="124" t="s">
        <v>250</v>
      </c>
      <c r="D4" s="125"/>
      <c r="F4" s="8"/>
    </row>
    <row r="5" spans="2:6" s="7" customFormat="1" ht="15" customHeight="1" thickBot="1" x14ac:dyDescent="0.25">
      <c r="F5" s="8"/>
    </row>
    <row r="6" spans="2:6" s="10" customFormat="1" ht="20.25" customHeight="1" thickBot="1" x14ac:dyDescent="0.4">
      <c r="B6" s="38" t="s">
        <v>185</v>
      </c>
      <c r="C6" s="130">
        <f>VLOOKUP(B4,Est0!A3:K54,7,FALSE)</f>
        <v>3749.9345703125</v>
      </c>
      <c r="D6" s="131"/>
      <c r="F6" s="13"/>
    </row>
    <row r="7" spans="2:6" s="10" customFormat="1" ht="15" customHeight="1" thickBot="1" x14ac:dyDescent="0.3">
      <c r="C7" s="11"/>
      <c r="D7" s="11"/>
      <c r="F7" s="13"/>
    </row>
    <row r="8" spans="2:6" s="10" customFormat="1" ht="15" customHeight="1" x14ac:dyDescent="0.25">
      <c r="B8" s="50" t="s">
        <v>258</v>
      </c>
      <c r="C8" s="114"/>
      <c r="D8" s="115"/>
      <c r="F8" s="13"/>
    </row>
    <row r="9" spans="2:6" s="10" customFormat="1" ht="15" customHeight="1" x14ac:dyDescent="0.25">
      <c r="B9" s="36" t="s">
        <v>252</v>
      </c>
      <c r="C9" s="126">
        <f>VLOOKUP(B4,Indicators!F158:H209,3,FALSE)</f>
        <v>3844.5</v>
      </c>
      <c r="D9" s="127"/>
      <c r="F9" s="13"/>
    </row>
    <row r="10" spans="2:6" s="10" customFormat="1" ht="15" customHeight="1" x14ac:dyDescent="0.25">
      <c r="B10" s="36" t="s">
        <v>253</v>
      </c>
      <c r="C10" s="126">
        <f>VLOOKUP(B4,Indicators!F106:H157,3,FALSE)</f>
        <v>3772.68</v>
      </c>
      <c r="D10" s="127"/>
      <c r="F10" s="13"/>
    </row>
    <row r="11" spans="2:6" s="10" customFormat="1" ht="15" customHeight="1" x14ac:dyDescent="0.25">
      <c r="B11" s="36" t="s">
        <v>254</v>
      </c>
      <c r="C11" s="126">
        <f>VLOOKUP(B4,Indicators!F54:H105,3,FALSE)</f>
        <v>3478.85</v>
      </c>
      <c r="D11" s="127"/>
      <c r="F11" s="13"/>
    </row>
    <row r="12" spans="2:6" s="10" customFormat="1" ht="15" customHeight="1" thickBot="1" x14ac:dyDescent="0.3">
      <c r="B12" s="37" t="s">
        <v>255</v>
      </c>
      <c r="C12" s="128">
        <f>VLOOKUP(B4,Indicators!F2:H53,3,FALSE)</f>
        <v>3262</v>
      </c>
      <c r="D12" s="129"/>
    </row>
    <row r="13" spans="2:6" s="7" customFormat="1" ht="15" customHeight="1" thickBot="1" x14ac:dyDescent="0.25"/>
    <row r="14" spans="2:6" s="8" customFormat="1" ht="28.9" customHeight="1" x14ac:dyDescent="0.2">
      <c r="B14" s="47" t="s">
        <v>192</v>
      </c>
      <c r="C14" s="48" t="s">
        <v>256</v>
      </c>
      <c r="D14" s="49" t="s">
        <v>194</v>
      </c>
    </row>
    <row r="15" spans="2:6" x14ac:dyDescent="0.25">
      <c r="B15" s="39" t="s">
        <v>195</v>
      </c>
      <c r="C15" s="40">
        <f>VLOOKUP(B4,'Q2 Emp &amp; Earn Data'!$A$2:$AT$53,2,FALSE)</f>
        <v>0.46656200289726257</v>
      </c>
      <c r="D15" s="54">
        <v>-1386.3030000000001</v>
      </c>
    </row>
    <row r="16" spans="2:6" x14ac:dyDescent="0.25">
      <c r="B16" s="39" t="s">
        <v>196</v>
      </c>
      <c r="C16" s="40"/>
      <c r="D16" s="54"/>
    </row>
    <row r="17" spans="2:4" x14ac:dyDescent="0.25">
      <c r="B17" s="42" t="s">
        <v>197</v>
      </c>
      <c r="C17" s="40">
        <f>VLOOKUP(B4,'Q2 Emp &amp; Earn Data'!$A$2:$AT$53,3,FALSE)</f>
        <v>0.11616954207420349</v>
      </c>
      <c r="D17" s="54" t="s">
        <v>198</v>
      </c>
    </row>
    <row r="18" spans="2:4" x14ac:dyDescent="0.25">
      <c r="B18" s="42" t="s">
        <v>199</v>
      </c>
      <c r="C18" s="40">
        <f>VLOOKUP(B4,'Q2 Emp &amp; Earn Data'!$A$2:$AT$53,4,FALSE)</f>
        <v>0.24891680479049683</v>
      </c>
      <c r="D18" s="54">
        <v>-2693.6529999999998</v>
      </c>
    </row>
    <row r="19" spans="2:4" x14ac:dyDescent="0.25">
      <c r="B19" s="42" t="s">
        <v>200</v>
      </c>
      <c r="C19" s="40">
        <f>VLOOKUP(B4,'Q2 Emp &amp; Earn Data'!$A$2:$AT$53,5,FALSE)</f>
        <v>0.46643641591072083</v>
      </c>
      <c r="D19" s="54">
        <v>-2867.2849999999999</v>
      </c>
    </row>
    <row r="20" spans="2:4" x14ac:dyDescent="0.25">
      <c r="B20" s="42" t="s">
        <v>201</v>
      </c>
      <c r="C20" s="40">
        <f>VLOOKUP(B4,'Q2 Emp &amp; Earn Data'!$A$2:$AT$53,6,FALSE)</f>
        <v>0.16847723722457886</v>
      </c>
      <c r="D20" s="54">
        <v>-3191.6080000000002</v>
      </c>
    </row>
    <row r="21" spans="2:4" x14ac:dyDescent="0.25">
      <c r="B21" s="39" t="s">
        <v>202</v>
      </c>
      <c r="C21" s="40"/>
      <c r="D21" s="54"/>
    </row>
    <row r="22" spans="2:4" x14ac:dyDescent="0.25">
      <c r="B22" s="42" t="s">
        <v>203</v>
      </c>
      <c r="C22" s="40">
        <f>VLOOKUP(B4,'Q2 Emp &amp; Earn Data'!$A$2:$AT$53,7,FALSE)</f>
        <v>0.140470951795578</v>
      </c>
      <c r="D22" s="54" t="s">
        <v>198</v>
      </c>
    </row>
    <row r="23" spans="2:4" x14ac:dyDescent="0.25">
      <c r="B23" s="42" t="s">
        <v>204</v>
      </c>
      <c r="C23" s="40">
        <f>VLOOKUP(B4,'Q2 Emp &amp; Earn Data'!$A$2:$AT$53,8,FALSE)</f>
        <v>2.9387755319476128E-2</v>
      </c>
      <c r="D23" s="54">
        <v>2575.607</v>
      </c>
    </row>
    <row r="24" spans="2:4" x14ac:dyDescent="0.25">
      <c r="B24" s="42" t="s">
        <v>205</v>
      </c>
      <c r="C24" s="40">
        <f>VLOOKUP(B4,'Q2 Emp &amp; Earn Data'!$A$2:$AT$53,9,FALSE)</f>
        <v>0.3873155415058136</v>
      </c>
      <c r="D24" s="54">
        <v>6541.9570000000003</v>
      </c>
    </row>
    <row r="25" spans="2:4" x14ac:dyDescent="0.25">
      <c r="B25" s="42" t="s">
        <v>206</v>
      </c>
      <c r="C25" s="40">
        <f>VLOOKUP(B4,'Q2 Emp &amp; Earn Data'!$A$2:$AT$53,10,FALSE)</f>
        <v>0.40558868646621704</v>
      </c>
      <c r="D25" s="54">
        <v>6035.7269999999999</v>
      </c>
    </row>
    <row r="26" spans="2:4" x14ac:dyDescent="0.25">
      <c r="B26" s="43" t="s">
        <v>207</v>
      </c>
      <c r="C26" s="40">
        <f>VLOOKUP(B4,'Q2 Emp &amp; Earn Data'!$A$2:$AT$53,11,FALSE)</f>
        <v>3.7237048149108887E-2</v>
      </c>
      <c r="D26" s="54">
        <v>3321.8809999999999</v>
      </c>
    </row>
    <row r="27" spans="2:4" x14ac:dyDescent="0.25">
      <c r="B27" s="39" t="s">
        <v>208</v>
      </c>
      <c r="C27" s="40"/>
      <c r="D27" s="54"/>
    </row>
    <row r="28" spans="2:4" x14ac:dyDescent="0.25">
      <c r="B28" s="42" t="s">
        <v>209</v>
      </c>
      <c r="C28" s="40">
        <f>VLOOKUP(B4,'Q2 Emp &amp; Earn Data'!$A$2:$AT$53,12,FALSE)</f>
        <v>1.6640502959489822E-2</v>
      </c>
      <c r="D28" s="54">
        <v>-378.2568</v>
      </c>
    </row>
    <row r="29" spans="2:4" x14ac:dyDescent="0.25">
      <c r="B29" s="42" t="s">
        <v>210</v>
      </c>
      <c r="C29" s="40">
        <f>VLOOKUP(B4,'Q2 Emp &amp; Earn Data'!$A$2:$AT$53,13,FALSE)</f>
        <v>0.69224488735198975</v>
      </c>
      <c r="D29" s="54" t="s">
        <v>198</v>
      </c>
    </row>
    <row r="30" spans="2:4" x14ac:dyDescent="0.25">
      <c r="B30" s="42" t="s">
        <v>211</v>
      </c>
      <c r="C30" s="40">
        <f>VLOOKUP(B4,'Q2 Emp &amp; Earn Data'!$A$2:$AT$53,14,FALSE)</f>
        <v>0.15547880530357361</v>
      </c>
      <c r="D30" s="54">
        <v>748.51980000000003</v>
      </c>
    </row>
    <row r="31" spans="2:4" ht="25.5" x14ac:dyDescent="0.25">
      <c r="B31" s="42" t="s">
        <v>212</v>
      </c>
      <c r="C31" s="40">
        <f>VLOOKUP(B4,'Q2 Emp &amp; Earn Data'!$A$2:$AT$53,15,FALSE)</f>
        <v>0.12734693288803101</v>
      </c>
      <c r="D31" s="54">
        <v>7679.5439999999999</v>
      </c>
    </row>
    <row r="32" spans="2:4" x14ac:dyDescent="0.25">
      <c r="B32" s="39" t="s">
        <v>213</v>
      </c>
      <c r="C32" s="40"/>
      <c r="D32" s="54"/>
    </row>
    <row r="33" spans="2:4" x14ac:dyDescent="0.25">
      <c r="B33" s="42" t="s">
        <v>214</v>
      </c>
      <c r="C33" s="40">
        <f>VLOOKUP(B4,'Q2 Emp &amp; Earn Data'!$A$2:$AT$53,16,FALSE)</f>
        <v>0.35843014717102051</v>
      </c>
      <c r="D33" s="54" t="s">
        <v>198</v>
      </c>
    </row>
    <row r="34" spans="2:4" x14ac:dyDescent="0.25">
      <c r="B34" s="42" t="s">
        <v>215</v>
      </c>
      <c r="C34" s="40">
        <f>VLOOKUP(B4,'Q2 Emp &amp; Earn Data'!$A$2:$AT$53,17,FALSE)</f>
        <v>0.4686342179775238</v>
      </c>
      <c r="D34" s="54">
        <v>-1225.8979999999999</v>
      </c>
    </row>
    <row r="35" spans="2:4" x14ac:dyDescent="0.25">
      <c r="B35" s="42" t="s">
        <v>216</v>
      </c>
      <c r="C35" s="40">
        <f>VLOOKUP(B4,'Q2 Emp &amp; Earn Data'!$A$2:$AT$53,18,FALSE)</f>
        <v>4.772370308637619E-2</v>
      </c>
      <c r="D35" s="54">
        <v>2036.7159999999999</v>
      </c>
    </row>
    <row r="36" spans="2:4" x14ac:dyDescent="0.25">
      <c r="B36" s="42" t="s">
        <v>217</v>
      </c>
      <c r="C36" s="40">
        <f>VLOOKUP(B4,'Q2 Emp &amp; Earn Data'!$A$2:$AT$53,19,FALSE)</f>
        <v>5.6389324367046356E-2</v>
      </c>
      <c r="D36" s="54">
        <v>433.47070000000002</v>
      </c>
    </row>
    <row r="37" spans="2:4" x14ac:dyDescent="0.25">
      <c r="B37" s="42" t="s">
        <v>218</v>
      </c>
      <c r="C37" s="40">
        <f>VLOOKUP(B4,'Q2 Emp &amp; Earn Data'!$A$2:$AT$53,20,FALSE)</f>
        <v>4.3390896171331406E-2</v>
      </c>
      <c r="D37" s="54">
        <v>-1000.453</v>
      </c>
    </row>
    <row r="38" spans="2:4" x14ac:dyDescent="0.25">
      <c r="B38" s="42" t="s">
        <v>219</v>
      </c>
      <c r="C38" s="40">
        <f>VLOOKUP(B4,'Q2 Emp &amp; Earn Data'!$A$2:$AT$53,21,FALSE)</f>
        <v>2.5431711226701736E-2</v>
      </c>
      <c r="D38" s="54">
        <v>4065.4650000000001</v>
      </c>
    </row>
    <row r="39" spans="2:4" x14ac:dyDescent="0.25">
      <c r="B39" s="39" t="s">
        <v>220</v>
      </c>
      <c r="C39" s="40"/>
      <c r="D39" s="54"/>
    </row>
    <row r="40" spans="2:4" ht="25.5" x14ac:dyDescent="0.25">
      <c r="B40" s="42" t="s">
        <v>221</v>
      </c>
      <c r="C40" s="40">
        <f>VLOOKUP(B4,'Q2 Emp &amp; Earn Data'!$A$2:$AT$53,22,FALSE)</f>
        <v>0.37601256370544434</v>
      </c>
      <c r="D40" s="54" t="s">
        <v>198</v>
      </c>
    </row>
    <row r="41" spans="2:4" x14ac:dyDescent="0.25">
      <c r="B41" s="42" t="s">
        <v>222</v>
      </c>
      <c r="C41" s="40">
        <f>VLOOKUP(B4,'Q2 Emp &amp; Earn Data'!$A$2:$AT$53,23,FALSE)</f>
        <v>0.43064364790916443</v>
      </c>
      <c r="D41" s="54">
        <v>-1203.251</v>
      </c>
    </row>
    <row r="42" spans="2:4" x14ac:dyDescent="0.25">
      <c r="B42" s="42" t="s">
        <v>223</v>
      </c>
      <c r="C42" s="40">
        <f>VLOOKUP(B4,'Q2 Emp &amp; Earn Data'!$A$2:$AT$53,24,FALSE)</f>
        <v>0.19334380328655243</v>
      </c>
      <c r="D42" s="54">
        <v>-1532.548</v>
      </c>
    </row>
    <row r="43" spans="2:4" x14ac:dyDescent="0.25">
      <c r="B43" s="39" t="s">
        <v>224</v>
      </c>
      <c r="C43" s="40"/>
      <c r="D43" s="54"/>
    </row>
    <row r="44" spans="2:4" x14ac:dyDescent="0.25">
      <c r="B44" s="42" t="s">
        <v>225</v>
      </c>
      <c r="C44" s="40">
        <f>VLOOKUP(B4,'Q2 Emp &amp; Earn Data'!$A$2:$AT$53,25,FALSE)</f>
        <v>3.2857760787010193E-2</v>
      </c>
      <c r="D44" s="54">
        <v>3121.377</v>
      </c>
    </row>
    <row r="45" spans="2:4" x14ac:dyDescent="0.25">
      <c r="B45" s="42" t="s">
        <v>226</v>
      </c>
      <c r="C45" s="40">
        <f>VLOOKUP(B4,'Q2 Emp &amp; Earn Data'!$A$2:$AT$53,26,FALSE)</f>
        <v>5.3115930408239365E-2</v>
      </c>
      <c r="D45" s="54">
        <v>-1450.212</v>
      </c>
    </row>
    <row r="46" spans="2:4" x14ac:dyDescent="0.25">
      <c r="B46" s="42" t="s">
        <v>227</v>
      </c>
      <c r="C46" s="40">
        <f>VLOOKUP(B4,'Q2 Emp &amp; Earn Data'!$A$2:$AT$53,27,FALSE)</f>
        <v>0</v>
      </c>
      <c r="D46" s="54">
        <v>3648.9459999999999</v>
      </c>
    </row>
    <row r="47" spans="2:4" x14ac:dyDescent="0.25">
      <c r="B47" s="42" t="s">
        <v>228</v>
      </c>
      <c r="C47" s="40">
        <f>VLOOKUP(B4,'Q2 Emp &amp; Earn Data'!$A$2:$AT$53,28,FALSE)</f>
        <v>3.2425422221422195E-2</v>
      </c>
      <c r="D47" s="54">
        <v>-1621.8869999999999</v>
      </c>
    </row>
    <row r="48" spans="2:4" x14ac:dyDescent="0.25">
      <c r="B48" s="42" t="s">
        <v>229</v>
      </c>
      <c r="C48" s="40">
        <f>VLOOKUP(B4,'Q2 Emp &amp; Earn Data'!$A$2:$AT$53,29,FALSE)</f>
        <v>2.2852201946079731E-3</v>
      </c>
      <c r="D48" s="54">
        <v>765.33090000000004</v>
      </c>
    </row>
    <row r="49" spans="2:4" x14ac:dyDescent="0.25">
      <c r="B49" s="42" t="s">
        <v>230</v>
      </c>
      <c r="C49" s="40">
        <f>VLOOKUP(B4,'Q2 Emp &amp; Earn Data'!$A$2:$AT$53,30,FALSE)</f>
        <v>0.14650113880634308</v>
      </c>
      <c r="D49" s="54">
        <v>-2012.981</v>
      </c>
    </row>
    <row r="50" spans="2:4" x14ac:dyDescent="0.25">
      <c r="B50" s="42" t="s">
        <v>231</v>
      </c>
      <c r="C50" s="40">
        <f>VLOOKUP(B4,'Q2 Emp &amp; Earn Data'!$A$2:$AT$53,31,FALSE)</f>
        <v>1.2846643105149269E-2</v>
      </c>
      <c r="D50" s="54">
        <v>-1491.075</v>
      </c>
    </row>
    <row r="51" spans="2:4" x14ac:dyDescent="0.25">
      <c r="B51" s="42" t="s">
        <v>232</v>
      </c>
      <c r="C51" s="40">
        <f>VLOOKUP(B4,'Q2 Emp &amp; Earn Data'!$A$2:$AT$53,32,FALSE)</f>
        <v>2.2852201946079731E-3</v>
      </c>
      <c r="D51" s="54">
        <v>-18107.12</v>
      </c>
    </row>
    <row r="52" spans="2:4" x14ac:dyDescent="0.25">
      <c r="B52" s="42" t="s">
        <v>233</v>
      </c>
      <c r="C52" s="40">
        <f>VLOOKUP(B4,'Q2 Emp &amp; Earn Data'!$A$2:$AT$53,33,FALSE)</f>
        <v>0.20499043166637421</v>
      </c>
      <c r="D52" s="54">
        <v>81.613550000000004</v>
      </c>
    </row>
    <row r="53" spans="2:4" x14ac:dyDescent="0.25">
      <c r="B53" s="39" t="s">
        <v>234</v>
      </c>
      <c r="C53" s="40"/>
      <c r="D53" s="54"/>
    </row>
    <row r="54" spans="2:4" x14ac:dyDescent="0.25">
      <c r="B54" s="42" t="s">
        <v>235</v>
      </c>
      <c r="C54" s="44">
        <f>VLOOKUP(B4,'Q2 Emp &amp; Earn Data'!$A$2:$AT$53,34,FALSE)</f>
        <v>4.8191770911216736E-2</v>
      </c>
      <c r="D54" s="54">
        <v>18685.599999999999</v>
      </c>
    </row>
    <row r="55" spans="2:4" x14ac:dyDescent="0.25">
      <c r="B55" s="42" t="s">
        <v>236</v>
      </c>
      <c r="C55" s="40">
        <f>VLOOKUP(B4,'Q2 Emp &amp; Earn Data'!$A$2:$AT$53,35,FALSE)</f>
        <v>0.12839910387992859</v>
      </c>
      <c r="D55" s="54">
        <v>-3666.1149999999998</v>
      </c>
    </row>
    <row r="56" spans="2:4" x14ac:dyDescent="0.25">
      <c r="B56" s="42" t="s">
        <v>237</v>
      </c>
      <c r="C56" s="40">
        <f>VLOOKUP(B4,'Q2 Emp &amp; Earn Data'!$A$2:$AT$53,36,FALSE)</f>
        <v>4.8227395862340927E-2</v>
      </c>
      <c r="D56" s="54">
        <v>58402.21</v>
      </c>
    </row>
    <row r="57" spans="2:4" ht="25.5" x14ac:dyDescent="0.25">
      <c r="B57" s="42" t="s">
        <v>238</v>
      </c>
      <c r="C57" s="40">
        <f>VLOOKUP(B4,'Q2 Emp &amp; Earn Data'!$A$2:$AT$53,37,FALSE)</f>
        <v>0.22307731211185455</v>
      </c>
      <c r="D57" s="54" t="s">
        <v>198</v>
      </c>
    </row>
    <row r="58" spans="2:4" x14ac:dyDescent="0.25">
      <c r="B58" s="42" t="s">
        <v>239</v>
      </c>
      <c r="C58" s="40">
        <f>VLOOKUP(B4,'Q2 Emp &amp; Earn Data'!$A$2:$AT$53,38,FALSE)</f>
        <v>4.998726025223732E-2</v>
      </c>
      <c r="D58" s="54">
        <v>4001.5569999999998</v>
      </c>
    </row>
    <row r="59" spans="2:4" x14ac:dyDescent="0.25">
      <c r="B59" s="42" t="s">
        <v>240</v>
      </c>
      <c r="C59" s="40">
        <f>VLOOKUP(B4,'Q2 Emp &amp; Earn Data'!$A$2:$AT$53,39,FALSE)</f>
        <v>1.0642876848578453E-2</v>
      </c>
      <c r="D59" s="54">
        <v>-92948.05</v>
      </c>
    </row>
    <row r="60" spans="2:4" x14ac:dyDescent="0.25">
      <c r="B60" s="42" t="s">
        <v>241</v>
      </c>
      <c r="C60" s="40">
        <f>VLOOKUP(B4,'Q2 Emp &amp; Earn Data'!$A$2:$AT$53,40,FALSE)</f>
        <v>0.10005936771631241</v>
      </c>
      <c r="D60" s="54">
        <v>-7989.7240000000002</v>
      </c>
    </row>
    <row r="61" spans="2:4" x14ac:dyDescent="0.25">
      <c r="B61" s="42" t="s">
        <v>242</v>
      </c>
      <c r="C61" s="40">
        <f>VLOOKUP(B4,'Q2 Emp &amp; Earn Data'!$A$2:$AT$53,41,FALSE)</f>
        <v>0.13509702682495117</v>
      </c>
      <c r="D61" s="54">
        <v>-25553.88</v>
      </c>
    </row>
    <row r="62" spans="2:4" x14ac:dyDescent="0.25">
      <c r="B62" s="42" t="s">
        <v>243</v>
      </c>
      <c r="C62" s="40">
        <f>VLOOKUP(B4,'Q2 Emp &amp; Earn Data'!$A$2:$AT$53,42,FALSE)</f>
        <v>9.5037436112761497E-3</v>
      </c>
      <c r="D62" s="54">
        <v>42340.1</v>
      </c>
    </row>
    <row r="63" spans="2:4" x14ac:dyDescent="0.25">
      <c r="B63" s="42" t="s">
        <v>244</v>
      </c>
      <c r="C63" s="40">
        <f>VLOOKUP(B4,'Q2 Emp &amp; Earn Data'!$A$2:$AT$53,43,FALSE)</f>
        <v>2.3071005940437317E-2</v>
      </c>
      <c r="D63" s="54">
        <v>178977.4</v>
      </c>
    </row>
    <row r="64" spans="2:4" x14ac:dyDescent="0.25">
      <c r="B64" s="42" t="s">
        <v>245</v>
      </c>
      <c r="C64" s="40">
        <f>VLOOKUP(B4,'Q2 Emp &amp; Earn Data'!$A$2:$AT$53,44,FALSE)</f>
        <v>6.5276525914669037E-2</v>
      </c>
      <c r="D64" s="54">
        <v>-23892.69</v>
      </c>
    </row>
    <row r="65" spans="2:6" x14ac:dyDescent="0.25">
      <c r="B65" s="42" t="s">
        <v>246</v>
      </c>
      <c r="C65" s="40">
        <f>VLOOKUP(B4,'Q2 Emp &amp; Earn Data'!$A$2:$AT$53,45,FALSE)</f>
        <v>0.20665840804576874</v>
      </c>
      <c r="D65" s="54">
        <v>-61737.85</v>
      </c>
    </row>
    <row r="66" spans="2:6" x14ac:dyDescent="0.25">
      <c r="B66" s="42" t="s">
        <v>247</v>
      </c>
      <c r="C66" s="40">
        <f>VLOOKUP(B4,'Q2 Emp &amp; Earn Data'!$A$2:$AT$53,46,FALSE)</f>
        <v>0</v>
      </c>
      <c r="D66" s="54">
        <v>-176035.1</v>
      </c>
    </row>
    <row r="67" spans="2:6" x14ac:dyDescent="0.25">
      <c r="B67" s="39" t="s">
        <v>248</v>
      </c>
      <c r="D67" s="54"/>
    </row>
    <row r="68" spans="2:6" x14ac:dyDescent="0.25">
      <c r="B68" s="42" t="s">
        <v>46</v>
      </c>
      <c r="D68" s="54">
        <v>13825.71</v>
      </c>
      <c r="F68" s="94"/>
    </row>
    <row r="69" spans="2:6" x14ac:dyDescent="0.25">
      <c r="B69" s="42" t="s">
        <v>47</v>
      </c>
      <c r="D69" s="54">
        <v>12233.81</v>
      </c>
    </row>
    <row r="70" spans="2:6" x14ac:dyDescent="0.25">
      <c r="B70" s="42" t="s">
        <v>48</v>
      </c>
      <c r="D70" s="54">
        <v>15195.49</v>
      </c>
    </row>
    <row r="71" spans="2:6" x14ac:dyDescent="0.25">
      <c r="B71" s="42" t="s">
        <v>49</v>
      </c>
      <c r="D71" s="54">
        <v>15808.76</v>
      </c>
    </row>
    <row r="72" spans="2:6" x14ac:dyDescent="0.25">
      <c r="B72" s="42" t="s">
        <v>50</v>
      </c>
      <c r="D72" s="54" t="s">
        <v>198</v>
      </c>
    </row>
    <row r="73" spans="2:6" x14ac:dyDescent="0.25">
      <c r="B73" s="42" t="s">
        <v>51</v>
      </c>
      <c r="D73" s="54">
        <v>12983.28</v>
      </c>
    </row>
    <row r="74" spans="2:6" x14ac:dyDescent="0.25">
      <c r="B74" s="42" t="s">
        <v>52</v>
      </c>
      <c r="D74" s="54" t="s">
        <v>198</v>
      </c>
    </row>
    <row r="75" spans="2:6" x14ac:dyDescent="0.25">
      <c r="B75" s="42" t="s">
        <v>53</v>
      </c>
      <c r="D75" s="54" t="s">
        <v>198</v>
      </c>
    </row>
    <row r="76" spans="2:6" x14ac:dyDescent="0.25">
      <c r="B76" s="42" t="s">
        <v>54</v>
      </c>
      <c r="D76" s="54">
        <v>-1270.4079999999999</v>
      </c>
    </row>
    <row r="77" spans="2:6" x14ac:dyDescent="0.25">
      <c r="B77" s="42" t="s">
        <v>55</v>
      </c>
      <c r="D77" s="54">
        <v>11847.49</v>
      </c>
    </row>
    <row r="78" spans="2:6" x14ac:dyDescent="0.25">
      <c r="B78" s="42" t="s">
        <v>56</v>
      </c>
      <c r="D78" s="54">
        <v>15852.1</v>
      </c>
    </row>
    <row r="79" spans="2:6" x14ac:dyDescent="0.25">
      <c r="B79" s="42" t="s">
        <v>57</v>
      </c>
      <c r="D79" s="54" t="s">
        <v>198</v>
      </c>
    </row>
    <row r="80" spans="2:6" x14ac:dyDescent="0.25">
      <c r="B80" s="42" t="s">
        <v>58</v>
      </c>
      <c r="D80" s="54">
        <v>11971.84</v>
      </c>
    </row>
    <row r="81" spans="2:4" x14ac:dyDescent="0.25">
      <c r="B81" s="42" t="s">
        <v>59</v>
      </c>
      <c r="D81" s="54">
        <v>13540.99</v>
      </c>
    </row>
    <row r="82" spans="2:4" x14ac:dyDescent="0.25">
      <c r="B82" s="42" t="s">
        <v>60</v>
      </c>
      <c r="D82" s="54" t="s">
        <v>198</v>
      </c>
    </row>
    <row r="83" spans="2:4" x14ac:dyDescent="0.25">
      <c r="B83" s="42" t="s">
        <v>61</v>
      </c>
      <c r="D83" s="54">
        <v>15088.47</v>
      </c>
    </row>
    <row r="84" spans="2:4" x14ac:dyDescent="0.25">
      <c r="B84" s="42" t="s">
        <v>62</v>
      </c>
      <c r="D84" s="54">
        <v>15344.33</v>
      </c>
    </row>
    <row r="85" spans="2:4" x14ac:dyDescent="0.25">
      <c r="B85" s="42" t="s">
        <v>63</v>
      </c>
      <c r="D85" s="54">
        <v>16055.93</v>
      </c>
    </row>
    <row r="86" spans="2:4" x14ac:dyDescent="0.25">
      <c r="B86" s="42" t="s">
        <v>64</v>
      </c>
      <c r="D86" s="54">
        <v>9882.2070000000003</v>
      </c>
    </row>
    <row r="87" spans="2:4" x14ac:dyDescent="0.25">
      <c r="B87" s="42" t="s">
        <v>65</v>
      </c>
      <c r="D87" s="54">
        <v>10722.74</v>
      </c>
    </row>
    <row r="88" spans="2:4" x14ac:dyDescent="0.25">
      <c r="B88" s="42" t="s">
        <v>66</v>
      </c>
      <c r="D88" s="54" t="s">
        <v>198</v>
      </c>
    </row>
    <row r="89" spans="2:4" x14ac:dyDescent="0.25">
      <c r="B89" s="42" t="s">
        <v>67</v>
      </c>
      <c r="D89" s="54">
        <v>12541.1</v>
      </c>
    </row>
    <row r="90" spans="2:4" x14ac:dyDescent="0.25">
      <c r="B90" s="42" t="s">
        <v>68</v>
      </c>
      <c r="D90" s="54">
        <v>13359.42</v>
      </c>
    </row>
    <row r="91" spans="2:4" x14ac:dyDescent="0.25">
      <c r="B91" s="42" t="s">
        <v>69</v>
      </c>
      <c r="D91" s="54">
        <v>13801.51</v>
      </c>
    </row>
    <row r="92" spans="2:4" x14ac:dyDescent="0.25">
      <c r="B92" s="42" t="s">
        <v>70</v>
      </c>
      <c r="D92" s="54">
        <v>13920.64</v>
      </c>
    </row>
    <row r="93" spans="2:4" x14ac:dyDescent="0.25">
      <c r="B93" s="42" t="s">
        <v>71</v>
      </c>
      <c r="D93" s="54">
        <v>13812.35</v>
      </c>
    </row>
    <row r="94" spans="2:4" x14ac:dyDescent="0.25">
      <c r="B94" s="42" t="s">
        <v>72</v>
      </c>
      <c r="D94" s="54" t="s">
        <v>198</v>
      </c>
    </row>
    <row r="95" spans="2:4" x14ac:dyDescent="0.25">
      <c r="B95" s="42" t="s">
        <v>73</v>
      </c>
      <c r="D95" s="54">
        <v>16880.43</v>
      </c>
    </row>
    <row r="96" spans="2:4" x14ac:dyDescent="0.25">
      <c r="B96" s="42" t="s">
        <v>74</v>
      </c>
      <c r="D96" s="54">
        <v>13271.6</v>
      </c>
    </row>
    <row r="97" spans="2:4" x14ac:dyDescent="0.25">
      <c r="B97" s="42" t="s">
        <v>75</v>
      </c>
      <c r="D97" s="54">
        <v>14319.43</v>
      </c>
    </row>
    <row r="98" spans="2:4" x14ac:dyDescent="0.25">
      <c r="B98" s="42" t="s">
        <v>76</v>
      </c>
      <c r="D98" s="54">
        <v>16791.259999999998</v>
      </c>
    </row>
    <row r="99" spans="2:4" x14ac:dyDescent="0.25">
      <c r="B99" s="42" t="s">
        <v>77</v>
      </c>
      <c r="D99" s="54">
        <v>10934.03</v>
      </c>
    </row>
    <row r="100" spans="2:4" x14ac:dyDescent="0.25">
      <c r="B100" s="42" t="s">
        <v>78</v>
      </c>
      <c r="D100" s="54">
        <v>13557.73</v>
      </c>
    </row>
    <row r="101" spans="2:4" x14ac:dyDescent="0.25">
      <c r="B101" s="42" t="s">
        <v>79</v>
      </c>
      <c r="D101" s="54">
        <v>13022.45</v>
      </c>
    </row>
    <row r="102" spans="2:4" ht="12.75" customHeight="1" x14ac:dyDescent="0.25">
      <c r="B102" s="42" t="s">
        <v>80</v>
      </c>
      <c r="D102" s="55">
        <v>11199.92</v>
      </c>
    </row>
    <row r="103" spans="2:4" ht="12.75" customHeight="1" x14ac:dyDescent="0.25">
      <c r="B103" s="42" t="s">
        <v>81</v>
      </c>
      <c r="D103" s="55">
        <v>13189.98</v>
      </c>
    </row>
    <row r="104" spans="2:4" ht="12.75" customHeight="1" x14ac:dyDescent="0.25">
      <c r="B104" s="42" t="s">
        <v>82</v>
      </c>
      <c r="D104" s="55">
        <v>13337.4</v>
      </c>
    </row>
    <row r="105" spans="2:4" ht="12.75" customHeight="1" x14ac:dyDescent="0.25">
      <c r="B105" s="42" t="s">
        <v>83</v>
      </c>
      <c r="D105" s="55">
        <v>10050.799999999999</v>
      </c>
    </row>
    <row r="106" spans="2:4" x14ac:dyDescent="0.25">
      <c r="B106" s="42" t="s">
        <v>84</v>
      </c>
      <c r="D106" s="54">
        <v>11236.29</v>
      </c>
    </row>
    <row r="107" spans="2:4" x14ac:dyDescent="0.25">
      <c r="B107" s="42" t="s">
        <v>85</v>
      </c>
      <c r="D107" s="54">
        <v>10444.6</v>
      </c>
    </row>
    <row r="108" spans="2:4" x14ac:dyDescent="0.25">
      <c r="B108" s="42" t="s">
        <v>86</v>
      </c>
      <c r="D108" s="54">
        <v>12310.36</v>
      </c>
    </row>
    <row r="109" spans="2:4" x14ac:dyDescent="0.25">
      <c r="B109" s="42" t="s">
        <v>87</v>
      </c>
      <c r="D109" s="54">
        <v>16179.8</v>
      </c>
    </row>
    <row r="110" spans="2:4" x14ac:dyDescent="0.25">
      <c r="B110" s="42" t="s">
        <v>88</v>
      </c>
      <c r="D110" s="54">
        <v>14888.67</v>
      </c>
    </row>
    <row r="111" spans="2:4" x14ac:dyDescent="0.25">
      <c r="B111" s="42" t="s">
        <v>89</v>
      </c>
      <c r="D111" s="54">
        <v>13693.44</v>
      </c>
    </row>
    <row r="112" spans="2:4" x14ac:dyDescent="0.25">
      <c r="B112" s="42" t="s">
        <v>90</v>
      </c>
      <c r="D112" s="54">
        <v>13355.44</v>
      </c>
    </row>
    <row r="113" spans="2:4" x14ac:dyDescent="0.25">
      <c r="B113" s="42" t="s">
        <v>91</v>
      </c>
      <c r="D113" s="54">
        <v>8717.5139999999992</v>
      </c>
    </row>
    <row r="114" spans="2:4" x14ac:dyDescent="0.25">
      <c r="B114" s="42" t="s">
        <v>92</v>
      </c>
      <c r="D114" s="54">
        <v>11057.14</v>
      </c>
    </row>
    <row r="115" spans="2:4" x14ac:dyDescent="0.25">
      <c r="B115" s="42" t="s">
        <v>93</v>
      </c>
      <c r="D115" s="54">
        <v>13187.77</v>
      </c>
    </row>
    <row r="116" spans="2:4" x14ac:dyDescent="0.25">
      <c r="B116" s="42" t="s">
        <v>94</v>
      </c>
      <c r="D116" s="54">
        <v>8366.4860000000008</v>
      </c>
    </row>
    <row r="117" spans="2:4" x14ac:dyDescent="0.25">
      <c r="B117" s="42" t="s">
        <v>95</v>
      </c>
      <c r="D117" s="54">
        <v>15849.71</v>
      </c>
    </row>
    <row r="118" spans="2:4" x14ac:dyDescent="0.25">
      <c r="B118" s="42" t="s">
        <v>96</v>
      </c>
      <c r="D118" s="54">
        <v>6464.4570000000003</v>
      </c>
    </row>
    <row r="119" spans="2:4" ht="13.5" thickBot="1" x14ac:dyDescent="0.3">
      <c r="B119" s="46" t="s">
        <v>97</v>
      </c>
      <c r="C119" s="53"/>
      <c r="D119" s="56" t="s">
        <v>198</v>
      </c>
    </row>
  </sheetData>
  <sheetProtection sheet="1" objects="1" scenarios="1" selectLockedCells="1"/>
  <mergeCells count="8">
    <mergeCell ref="C10:D10"/>
    <mergeCell ref="C11:D11"/>
    <mergeCell ref="C12:D12"/>
    <mergeCell ref="B2:D2"/>
    <mergeCell ref="C4:D4"/>
    <mergeCell ref="C6:D6"/>
    <mergeCell ref="C8:D8"/>
    <mergeCell ref="C9:D9"/>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ErrorMessage="1" error="Please select a state from the drop down list." xr:uid="{2DA88120-A776-403B-8DF0-00EE9E7F41A9}">
          <x14:formula1>
            <xm:f>'MSG Data'!$B$2:$B$53</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71767-677D-4228-8A36-1245CD93FD87}">
  <dimension ref="B1:F118"/>
  <sheetViews>
    <sheetView workbookViewId="0">
      <selection activeCell="B2" sqref="B2:D2"/>
    </sheetView>
  </sheetViews>
  <sheetFormatPr defaultColWidth="9.140625" defaultRowHeight="12.75" x14ac:dyDescent="0.25"/>
  <cols>
    <col min="1" max="1" width="9.140625" style="6"/>
    <col min="2" max="2" width="50" style="4" customWidth="1"/>
    <col min="3" max="4" width="12.7109375" style="5" customWidth="1"/>
    <col min="5" max="16384" width="9.140625" style="6"/>
  </cols>
  <sheetData>
    <row r="1" spans="2:6" ht="13.5" thickBot="1" x14ac:dyDescent="0.3"/>
    <row r="2" spans="2:6" ht="19.5" thickBot="1" x14ac:dyDescent="0.3">
      <c r="B2" s="97" t="s">
        <v>259</v>
      </c>
      <c r="C2" s="98"/>
      <c r="D2" s="99"/>
    </row>
    <row r="3" spans="2:6" ht="19.5" thickBot="1" x14ac:dyDescent="0.3">
      <c r="B3" s="9"/>
    </row>
    <row r="4" spans="2:6" s="7" customFormat="1" ht="31.9" customHeight="1" thickBot="1" x14ac:dyDescent="0.3">
      <c r="B4" s="89" t="str">
        <f>'MSG Model'!B4</f>
        <v>Alabama</v>
      </c>
      <c r="C4" s="124" t="s">
        <v>250</v>
      </c>
      <c r="D4" s="125"/>
      <c r="F4" s="8"/>
    </row>
    <row r="5" spans="2:6" s="7" customFormat="1" ht="15" customHeight="1" thickBot="1" x14ac:dyDescent="0.25">
      <c r="F5" s="8"/>
    </row>
    <row r="6" spans="2:6" s="10" customFormat="1" ht="20.25" customHeight="1" thickBot="1" x14ac:dyDescent="0.4">
      <c r="B6" s="38" t="s">
        <v>185</v>
      </c>
      <c r="C6" s="122">
        <f>VLOOKUP(B4,Est0!A3:K54,9,FALSE)</f>
        <v>0.40754416584968567</v>
      </c>
      <c r="D6" s="123"/>
      <c r="F6" s="13"/>
    </row>
    <row r="7" spans="2:6" s="10" customFormat="1" ht="15" customHeight="1" thickBot="1" x14ac:dyDescent="0.3">
      <c r="C7" s="11"/>
      <c r="D7" s="11"/>
      <c r="F7" s="13"/>
    </row>
    <row r="8" spans="2:6" s="10" customFormat="1" ht="15" customHeight="1" x14ac:dyDescent="0.25">
      <c r="B8" s="50" t="s">
        <v>260</v>
      </c>
      <c r="C8" s="114"/>
      <c r="D8" s="115"/>
      <c r="F8" s="13"/>
    </row>
    <row r="9" spans="2:6" s="10" customFormat="1" ht="15" customHeight="1" x14ac:dyDescent="0.25">
      <c r="B9" s="36" t="s">
        <v>261</v>
      </c>
      <c r="C9" s="120">
        <f>VLOOKUP(B4,Indicators!K106:M157,2,FALSE)</f>
        <v>0.42630000000000001</v>
      </c>
      <c r="D9" s="121"/>
      <c r="F9" s="13"/>
    </row>
    <row r="10" spans="2:6" s="10" customFormat="1" ht="15" customHeight="1" x14ac:dyDescent="0.25">
      <c r="B10" s="36" t="s">
        <v>262</v>
      </c>
      <c r="C10" s="120">
        <f>VLOOKUP(B4,Indicators!K54:M105,2,FALSE)</f>
        <v>0.43020000000000003</v>
      </c>
      <c r="D10" s="121"/>
      <c r="F10" s="13"/>
    </row>
    <row r="11" spans="2:6" s="10" customFormat="1" ht="15" customHeight="1" x14ac:dyDescent="0.25">
      <c r="B11" s="36" t="s">
        <v>263</v>
      </c>
      <c r="C11" s="120">
        <f>VLOOKUP(B4,Indicators!K2:M53,2,FALSE)</f>
        <v>0.4163</v>
      </c>
      <c r="D11" s="121"/>
      <c r="F11" s="13"/>
    </row>
    <row r="12" spans="2:6" s="7" customFormat="1" ht="15" customHeight="1" thickBot="1" x14ac:dyDescent="0.25"/>
    <row r="13" spans="2:6" s="8" customFormat="1" ht="28.9" customHeight="1" x14ac:dyDescent="0.2">
      <c r="B13" s="47" t="s">
        <v>192</v>
      </c>
      <c r="C13" s="48" t="s">
        <v>264</v>
      </c>
      <c r="D13" s="49" t="s">
        <v>194</v>
      </c>
    </row>
    <row r="14" spans="2:6" x14ac:dyDescent="0.25">
      <c r="B14" s="39" t="s">
        <v>195</v>
      </c>
      <c r="C14" s="40">
        <f>VLOOKUP(B4,'Q4 Emp &amp; Cred Data'!$A$2:$AT$53,2,FALSE)</f>
        <v>0.46706658601760864</v>
      </c>
      <c r="D14" s="41">
        <v>-0.35895870000000002</v>
      </c>
    </row>
    <row r="15" spans="2:6" x14ac:dyDescent="0.25">
      <c r="B15" s="39" t="s">
        <v>196</v>
      </c>
      <c r="C15" s="40"/>
      <c r="D15" s="41"/>
    </row>
    <row r="16" spans="2:6" x14ac:dyDescent="0.25">
      <c r="B16" s="42" t="s">
        <v>197</v>
      </c>
      <c r="C16" s="40">
        <f>VLOOKUP(B4,'Q4 Emp &amp; Cred Data'!$A$2:$AT$53,3,FALSE)</f>
        <v>0.11783470213413239</v>
      </c>
      <c r="D16" s="41" t="s">
        <v>198</v>
      </c>
    </row>
    <row r="17" spans="2:4" x14ac:dyDescent="0.25">
      <c r="B17" s="42" t="s">
        <v>199</v>
      </c>
      <c r="C17" s="40">
        <f>VLOOKUP(B4,'Q4 Emp &amp; Cred Data'!$A$2:$AT$53,4,FALSE)</f>
        <v>0.24957145750522614</v>
      </c>
      <c r="D17" s="41">
        <v>-0.90443589999999996</v>
      </c>
    </row>
    <row r="18" spans="2:4" x14ac:dyDescent="0.25">
      <c r="B18" s="42" t="s">
        <v>200</v>
      </c>
      <c r="C18" s="40">
        <f>VLOOKUP(B4,'Q4 Emp &amp; Cred Data'!$A$2:$AT$53,5,FALSE)</f>
        <v>0.47184550762176514</v>
      </c>
      <c r="D18" s="41">
        <v>-8.0540100000000003E-2</v>
      </c>
    </row>
    <row r="19" spans="2:4" x14ac:dyDescent="0.25">
      <c r="B19" s="42" t="s">
        <v>201</v>
      </c>
      <c r="C19" s="40">
        <f>VLOOKUP(B4,'Q4 Emp &amp; Cred Data'!$A$2:$AT$53,6,FALSE)</f>
        <v>0.16074833273887634</v>
      </c>
      <c r="D19" s="41">
        <v>-1.5102450000000001</v>
      </c>
    </row>
    <row r="20" spans="2:4" x14ac:dyDescent="0.25">
      <c r="B20" s="39" t="s">
        <v>202</v>
      </c>
      <c r="C20" s="40"/>
      <c r="D20" s="41"/>
    </row>
    <row r="21" spans="2:4" x14ac:dyDescent="0.25">
      <c r="B21" s="42" t="s">
        <v>203</v>
      </c>
      <c r="C21" s="40">
        <f>VLOOKUP(B4,'Q4 Emp &amp; Cred Data'!$A$2:$AT$53,7,FALSE)</f>
        <v>0.13977524638175964</v>
      </c>
      <c r="D21" s="41" t="s">
        <v>198</v>
      </c>
    </row>
    <row r="22" spans="2:4" x14ac:dyDescent="0.25">
      <c r="B22" s="42" t="s">
        <v>204</v>
      </c>
      <c r="C22" s="40">
        <f>VLOOKUP(B4,'Q4 Emp &amp; Cred Data'!$A$2:$AT$53,8,FALSE)</f>
        <v>2.6851367205381393E-2</v>
      </c>
      <c r="D22" s="41">
        <v>-0.1479152</v>
      </c>
    </row>
    <row r="23" spans="2:4" x14ac:dyDescent="0.25">
      <c r="B23" s="42" t="s">
        <v>205</v>
      </c>
      <c r="C23" s="40">
        <f>VLOOKUP(B4,'Q4 Emp &amp; Cred Data'!$A$2:$AT$53,9,FALSE)</f>
        <v>0.39200839400291443</v>
      </c>
      <c r="D23" s="41">
        <v>1.307509</v>
      </c>
    </row>
    <row r="24" spans="2:4" x14ac:dyDescent="0.25">
      <c r="B24" s="42" t="s">
        <v>206</v>
      </c>
      <c r="C24" s="40">
        <f>VLOOKUP(B4,'Q4 Emp &amp; Cred Data'!$A$2:$AT$53,10,FALSE)</f>
        <v>0.40502899885177612</v>
      </c>
      <c r="D24" s="41">
        <v>0.40513749999999998</v>
      </c>
    </row>
    <row r="25" spans="2:4" x14ac:dyDescent="0.25">
      <c r="B25" s="43" t="s">
        <v>207</v>
      </c>
      <c r="C25" s="40">
        <f>VLOOKUP(B4,'Q4 Emp &amp; Cred Data'!$A$2:$AT$53,11,FALSE)</f>
        <v>3.6336004734039307E-2</v>
      </c>
      <c r="D25" s="41">
        <v>-0.87259779999999998</v>
      </c>
    </row>
    <row r="26" spans="2:4" x14ac:dyDescent="0.25">
      <c r="B26" s="39" t="s">
        <v>208</v>
      </c>
      <c r="C26" s="40"/>
      <c r="D26" s="41"/>
    </row>
    <row r="27" spans="2:4" x14ac:dyDescent="0.25">
      <c r="B27" s="42" t="s">
        <v>209</v>
      </c>
      <c r="C27" s="40">
        <f>VLOOKUP(B4,'Q4 Emp &amp; Cred Data'!$A$2:$AT$53,12,FALSE)</f>
        <v>1.6513921320438385E-2</v>
      </c>
      <c r="D27" s="41">
        <v>-8.0531199999999997E-2</v>
      </c>
    </row>
    <row r="28" spans="2:4" x14ac:dyDescent="0.25">
      <c r="B28" s="42" t="s">
        <v>210</v>
      </c>
      <c r="C28" s="40">
        <f>VLOOKUP(B4,'Q4 Emp &amp; Cred Data'!$A$2:$AT$53,13,FALSE)</f>
        <v>0.70369094610214233</v>
      </c>
      <c r="D28" s="41" t="s">
        <v>198</v>
      </c>
    </row>
    <row r="29" spans="2:4" x14ac:dyDescent="0.25">
      <c r="B29" s="42" t="s">
        <v>211</v>
      </c>
      <c r="C29" s="40">
        <f>VLOOKUP(B4,'Q4 Emp &amp; Cred Data'!$A$2:$AT$53,14,FALSE)</f>
        <v>0.15576547384262085</v>
      </c>
      <c r="D29" s="41">
        <v>0.1175954</v>
      </c>
    </row>
    <row r="30" spans="2:4" ht="25.5" x14ac:dyDescent="0.25">
      <c r="B30" s="42" t="s">
        <v>212</v>
      </c>
      <c r="C30" s="40">
        <f>VLOOKUP(B4,'Q4 Emp &amp; Cred Data'!$A$2:$AT$53,15,FALSE)</f>
        <v>0.11594800651073456</v>
      </c>
      <c r="D30" s="41">
        <v>-0.70917609999999998</v>
      </c>
    </row>
    <row r="31" spans="2:4" x14ac:dyDescent="0.25">
      <c r="B31" s="39" t="s">
        <v>213</v>
      </c>
      <c r="C31" s="40"/>
      <c r="D31" s="41"/>
    </row>
    <row r="32" spans="2:4" x14ac:dyDescent="0.25">
      <c r="B32" s="42" t="s">
        <v>214</v>
      </c>
      <c r="C32" s="40">
        <f>VLOOKUP(B4,'Q4 Emp &amp; Cred Data'!$A$2:$AT$53,16,FALSE)</f>
        <v>0.32074207067489624</v>
      </c>
      <c r="D32" s="41" t="s">
        <v>198</v>
      </c>
    </row>
    <row r="33" spans="2:4" x14ac:dyDescent="0.25">
      <c r="B33" s="42" t="s">
        <v>215</v>
      </c>
      <c r="C33" s="40">
        <f>VLOOKUP(B4,'Q4 Emp &amp; Cred Data'!$A$2:$AT$53,17,FALSE)</f>
        <v>0.46919339895248413</v>
      </c>
      <c r="D33" s="41">
        <v>-0.73011599999999999</v>
      </c>
    </row>
    <row r="34" spans="2:4" x14ac:dyDescent="0.25">
      <c r="B34" s="42" t="s">
        <v>216</v>
      </c>
      <c r="C34" s="40">
        <f>VLOOKUP(B4,'Q4 Emp &amp; Cred Data'!$A$2:$AT$53,18,FALSE)</f>
        <v>8.4489673376083374E-2</v>
      </c>
      <c r="D34" s="41">
        <v>1.9346000000000001E-3</v>
      </c>
    </row>
    <row r="35" spans="2:4" x14ac:dyDescent="0.25">
      <c r="B35" s="42" t="s">
        <v>217</v>
      </c>
      <c r="C35" s="40">
        <f>VLOOKUP(B4,'Q4 Emp &amp; Cred Data'!$A$2:$AT$53,19,FALSE)</f>
        <v>6.086292490363121E-2</v>
      </c>
      <c r="D35" s="41">
        <v>-0.93589560000000005</v>
      </c>
    </row>
    <row r="36" spans="2:4" x14ac:dyDescent="0.25">
      <c r="B36" s="42" t="s">
        <v>218</v>
      </c>
      <c r="C36" s="40">
        <f>VLOOKUP(B4,'Q4 Emp &amp; Cred Data'!$A$2:$AT$53,20,FALSE)</f>
        <v>4.0876083076000214E-2</v>
      </c>
      <c r="D36" s="41">
        <v>-0.38903650000000001</v>
      </c>
    </row>
    <row r="37" spans="2:4" x14ac:dyDescent="0.25">
      <c r="B37" s="42" t="s">
        <v>219</v>
      </c>
      <c r="C37" s="40">
        <f>VLOOKUP(B4,'Q4 Emp &amp; Cred Data'!$A$2:$AT$53,21,FALSE)</f>
        <v>2.3835834115743637E-2</v>
      </c>
      <c r="D37" s="41">
        <v>8.2804199999999994E-2</v>
      </c>
    </row>
    <row r="38" spans="2:4" x14ac:dyDescent="0.25">
      <c r="B38" s="39" t="s">
        <v>220</v>
      </c>
      <c r="C38" s="40"/>
      <c r="D38" s="41"/>
    </row>
    <row r="39" spans="2:4" ht="25.5" x14ac:dyDescent="0.25">
      <c r="B39" s="42" t="s">
        <v>221</v>
      </c>
      <c r="C39" s="40">
        <f>VLOOKUP(B4,'Q4 Emp &amp; Cred Data'!$A$2:$AT$53,22,FALSE)</f>
        <v>0.3711932897567749</v>
      </c>
      <c r="D39" s="41" t="s">
        <v>198</v>
      </c>
    </row>
    <row r="40" spans="2:4" x14ac:dyDescent="0.25">
      <c r="B40" s="42" t="s">
        <v>222</v>
      </c>
      <c r="C40" s="40">
        <f>VLOOKUP(B4,'Q4 Emp &amp; Cred Data'!$A$2:$AT$53,23,FALSE)</f>
        <v>0.43402361869812012</v>
      </c>
      <c r="D40" s="41">
        <v>-8.0193E-2</v>
      </c>
    </row>
    <row r="41" spans="2:4" x14ac:dyDescent="0.25">
      <c r="B41" s="42" t="s">
        <v>223</v>
      </c>
      <c r="C41" s="40">
        <f>VLOOKUP(B4,'Q4 Emp &amp; Cred Data'!$A$2:$AT$53,24,FALSE)</f>
        <v>0.19478309154510498</v>
      </c>
      <c r="D41" s="41">
        <v>-0.19378020000000001</v>
      </c>
    </row>
    <row r="42" spans="2:4" x14ac:dyDescent="0.25">
      <c r="B42" s="39" t="s">
        <v>224</v>
      </c>
      <c r="C42" s="40"/>
      <c r="D42" s="41"/>
    </row>
    <row r="43" spans="2:4" x14ac:dyDescent="0.25">
      <c r="B43" s="42" t="s">
        <v>225</v>
      </c>
      <c r="C43" s="40">
        <f>VLOOKUP(B4,'Q4 Emp &amp; Cred Data'!$A$2:$AT$53,25,FALSE)</f>
        <v>3.5584267228841782E-2</v>
      </c>
      <c r="D43" s="41">
        <v>-0.64897700000000003</v>
      </c>
    </row>
    <row r="44" spans="2:4" x14ac:dyDescent="0.25">
      <c r="B44" s="42" t="s">
        <v>226</v>
      </c>
      <c r="C44" s="40">
        <f>VLOOKUP(B4,'Q4 Emp &amp; Cred Data'!$A$2:$AT$53,26,FALSE)</f>
        <v>5.1959104835987091E-2</v>
      </c>
      <c r="D44" s="41">
        <v>-0.39708329999999997</v>
      </c>
    </row>
    <row r="45" spans="2:4" x14ac:dyDescent="0.25">
      <c r="B45" s="42" t="s">
        <v>227</v>
      </c>
      <c r="C45" s="40">
        <f>VLOOKUP(B4,'Q4 Emp &amp; Cred Data'!$A$2:$AT$53,27,FALSE)</f>
        <v>5.252704955637455E-3</v>
      </c>
      <c r="D45" s="41">
        <v>-1.6709970000000001</v>
      </c>
    </row>
    <row r="46" spans="2:4" x14ac:dyDescent="0.25">
      <c r="B46" s="42" t="s">
        <v>228</v>
      </c>
      <c r="C46" s="40">
        <f>VLOOKUP(B4,'Q4 Emp &amp; Cred Data'!$A$2:$AT$53,28,FALSE)</f>
        <v>3.583848848938942E-2</v>
      </c>
      <c r="D46" s="41">
        <v>-0.23521320000000001</v>
      </c>
    </row>
    <row r="47" spans="2:4" x14ac:dyDescent="0.25">
      <c r="B47" s="42" t="s">
        <v>229</v>
      </c>
      <c r="C47" s="40">
        <f>VLOOKUP(B4,'Q4 Emp &amp; Cred Data'!$A$2:$AT$53,29,FALSE)</f>
        <v>2.6844488456845284E-3</v>
      </c>
      <c r="D47" s="41">
        <v>3.903861</v>
      </c>
    </row>
    <row r="48" spans="2:4" x14ac:dyDescent="0.25">
      <c r="B48" s="42" t="s">
        <v>230</v>
      </c>
      <c r="C48" s="40">
        <f>VLOOKUP(B4,'Q4 Emp &amp; Cred Data'!$A$2:$AT$53,30,FALSE)</f>
        <v>0.15454989671707153</v>
      </c>
      <c r="D48" s="41">
        <v>-0.21896160000000001</v>
      </c>
    </row>
    <row r="49" spans="2:4" x14ac:dyDescent="0.25">
      <c r="B49" s="42" t="s">
        <v>231</v>
      </c>
      <c r="C49" s="40">
        <f>VLOOKUP(B4,'Q4 Emp &amp; Cred Data'!$A$2:$AT$53,31,FALSE)</f>
        <v>1.2590676546096802E-2</v>
      </c>
      <c r="D49" s="41">
        <v>3.0166170000000001</v>
      </c>
    </row>
    <row r="50" spans="2:4" x14ac:dyDescent="0.25">
      <c r="B50" s="42" t="s">
        <v>232</v>
      </c>
      <c r="C50" s="40">
        <f>VLOOKUP(B4,'Q4 Emp &amp; Cred Data'!$A$2:$AT$53,32,FALSE)</f>
        <v>2.2401902824640274E-3</v>
      </c>
      <c r="D50" s="41">
        <v>-12.077730000000001</v>
      </c>
    </row>
    <row r="51" spans="2:4" x14ac:dyDescent="0.25">
      <c r="B51" s="42" t="s">
        <v>233</v>
      </c>
      <c r="C51" s="40">
        <f>VLOOKUP(B4,'Q4 Emp &amp; Cred Data'!$A$2:$AT$53,33,FALSE)</f>
        <v>0.21363827586174011</v>
      </c>
      <c r="D51" s="41">
        <v>0.278615</v>
      </c>
    </row>
    <row r="52" spans="2:4" x14ac:dyDescent="0.25">
      <c r="B52" s="39" t="s">
        <v>234</v>
      </c>
      <c r="C52" s="40"/>
      <c r="D52" s="41"/>
    </row>
    <row r="53" spans="2:4" x14ac:dyDescent="0.25">
      <c r="B53" s="42" t="s">
        <v>235</v>
      </c>
      <c r="C53" s="44">
        <f>VLOOKUP(B4,'Q4 Emp &amp; Cred Data'!$A$2:$AT$53,34,FALSE)</f>
        <v>4.4531203806400299E-2</v>
      </c>
      <c r="D53" s="41">
        <v>-2.2231359999999998</v>
      </c>
    </row>
    <row r="54" spans="2:4" x14ac:dyDescent="0.25">
      <c r="B54" s="42" t="s">
        <v>236</v>
      </c>
      <c r="C54" s="40">
        <f>VLOOKUP(B4,'Q4 Emp &amp; Cred Data'!$A$2:$AT$53,35,FALSE)</f>
        <v>0.12813569605350494</v>
      </c>
      <c r="D54" s="41">
        <v>-0.78134680000000001</v>
      </c>
    </row>
    <row r="55" spans="2:4" x14ac:dyDescent="0.25">
      <c r="B55" s="42" t="s">
        <v>237</v>
      </c>
      <c r="C55" s="40">
        <f>VLOOKUP(B4,'Q4 Emp &amp; Cred Data'!$A$2:$AT$53,36,FALSE)</f>
        <v>4.7812949866056442E-2</v>
      </c>
      <c r="D55" s="41">
        <v>2.612409</v>
      </c>
    </row>
    <row r="56" spans="2:4" ht="25.5" x14ac:dyDescent="0.25">
      <c r="B56" s="42" t="s">
        <v>238</v>
      </c>
      <c r="C56" s="40">
        <f>VLOOKUP(B4,'Q4 Emp &amp; Cred Data'!$A$2:$AT$53,37,FALSE)</f>
        <v>0.22292348742485046</v>
      </c>
      <c r="D56" s="41" t="s">
        <v>198</v>
      </c>
    </row>
    <row r="57" spans="2:4" x14ac:dyDescent="0.25">
      <c r="B57" s="42" t="s">
        <v>239</v>
      </c>
      <c r="C57" s="40">
        <f>VLOOKUP(B4,'Q4 Emp &amp; Cred Data'!$A$2:$AT$53,38,FALSE)</f>
        <v>4.9627270549535751E-2</v>
      </c>
      <c r="D57" s="41">
        <v>-1.1583650000000001</v>
      </c>
    </row>
    <row r="58" spans="2:4" x14ac:dyDescent="0.25">
      <c r="B58" s="42" t="s">
        <v>240</v>
      </c>
      <c r="C58" s="40">
        <f>VLOOKUP(B4,'Q4 Emp &amp; Cred Data'!$A$2:$AT$53,39,FALSE)</f>
        <v>1.0821113362908363E-2</v>
      </c>
      <c r="D58" s="41">
        <v>4.4026730000000001</v>
      </c>
    </row>
    <row r="59" spans="2:4" x14ac:dyDescent="0.25">
      <c r="B59" s="42" t="s">
        <v>241</v>
      </c>
      <c r="C59" s="40">
        <f>VLOOKUP(B4,'Q4 Emp &amp; Cred Data'!$A$2:$AT$53,40,FALSE)</f>
        <v>0.1020759791135788</v>
      </c>
      <c r="D59" s="41">
        <v>0.20512620000000001</v>
      </c>
    </row>
    <row r="60" spans="2:4" x14ac:dyDescent="0.25">
      <c r="B60" s="42" t="s">
        <v>242</v>
      </c>
      <c r="C60" s="40">
        <f>VLOOKUP(B4,'Q4 Emp &amp; Cred Data'!$A$2:$AT$53,41,FALSE)</f>
        <v>0.13525676727294922</v>
      </c>
      <c r="D60" s="41">
        <v>0.96396680000000001</v>
      </c>
    </row>
    <row r="61" spans="2:4" x14ac:dyDescent="0.25">
      <c r="B61" s="42" t="s">
        <v>243</v>
      </c>
      <c r="C61" s="40">
        <f>VLOOKUP(B4,'Q4 Emp &amp; Cred Data'!$A$2:$AT$53,42,FALSE)</f>
        <v>9.4884941354393959E-3</v>
      </c>
      <c r="D61" s="41">
        <v>1.0478540000000001</v>
      </c>
    </row>
    <row r="62" spans="2:4" x14ac:dyDescent="0.25">
      <c r="B62" s="42" t="s">
        <v>244</v>
      </c>
      <c r="C62" s="40">
        <f>VLOOKUP(B4,'Q4 Emp &amp; Cred Data'!$A$2:$AT$53,43,FALSE)</f>
        <v>2.3314759135246277E-2</v>
      </c>
      <c r="D62" s="41">
        <v>-16.16667</v>
      </c>
    </row>
    <row r="63" spans="2:4" x14ac:dyDescent="0.25">
      <c r="B63" s="42" t="s">
        <v>245</v>
      </c>
      <c r="C63" s="40">
        <f>VLOOKUP(B4,'Q4 Emp &amp; Cred Data'!$A$2:$AT$53,44,FALSE)</f>
        <v>6.4705438911914825E-2</v>
      </c>
      <c r="D63" s="41">
        <v>-2.0678380000000001</v>
      </c>
    </row>
    <row r="64" spans="2:4" x14ac:dyDescent="0.25">
      <c r="B64" s="42" t="s">
        <v>246</v>
      </c>
      <c r="C64" s="40">
        <f>VLOOKUP(B4,'Q4 Emp &amp; Cred Data'!$A$2:$AT$53,45,FALSE)</f>
        <v>0.20583799481391907</v>
      </c>
      <c r="D64" s="41">
        <v>1.0771409999999999</v>
      </c>
    </row>
    <row r="65" spans="2:4" x14ac:dyDescent="0.25">
      <c r="B65" s="42" t="s">
        <v>247</v>
      </c>
      <c r="C65" s="40">
        <f>VLOOKUP(B4,'Q4 Emp &amp; Cred Data'!$A$2:$AT$53,46,FALSE)</f>
        <v>0</v>
      </c>
      <c r="D65" s="41">
        <v>19.74344</v>
      </c>
    </row>
    <row r="66" spans="2:4" x14ac:dyDescent="0.25">
      <c r="B66" s="39" t="s">
        <v>248</v>
      </c>
      <c r="D66" s="45"/>
    </row>
    <row r="67" spans="2:4" x14ac:dyDescent="0.25">
      <c r="B67" s="42" t="s">
        <v>46</v>
      </c>
      <c r="D67" s="41">
        <v>1.217452</v>
      </c>
    </row>
    <row r="68" spans="2:4" x14ac:dyDescent="0.25">
      <c r="B68" s="42" t="s">
        <v>47</v>
      </c>
      <c r="D68" s="41">
        <v>2.2848830000000002</v>
      </c>
    </row>
    <row r="69" spans="2:4" x14ac:dyDescent="0.25">
      <c r="B69" s="42" t="s">
        <v>48</v>
      </c>
      <c r="D69" s="41">
        <v>2.133505</v>
      </c>
    </row>
    <row r="70" spans="2:4" x14ac:dyDescent="0.25">
      <c r="B70" s="42" t="s">
        <v>49</v>
      </c>
      <c r="D70" s="41">
        <v>1.353774</v>
      </c>
    </row>
    <row r="71" spans="2:4" x14ac:dyDescent="0.25">
      <c r="B71" s="42" t="s">
        <v>50</v>
      </c>
      <c r="D71" s="41" t="s">
        <v>198</v>
      </c>
    </row>
    <row r="72" spans="2:4" x14ac:dyDescent="0.25">
      <c r="B72" s="42" t="s">
        <v>51</v>
      </c>
      <c r="D72" s="41">
        <v>1.5413079999999999</v>
      </c>
    </row>
    <row r="73" spans="2:4" x14ac:dyDescent="0.25">
      <c r="B73" s="42" t="s">
        <v>52</v>
      </c>
      <c r="D73" s="41" t="s">
        <v>198</v>
      </c>
    </row>
    <row r="74" spans="2:4" x14ac:dyDescent="0.25">
      <c r="B74" s="42" t="s">
        <v>53</v>
      </c>
      <c r="D74" s="41">
        <v>1.5300320000000001</v>
      </c>
    </row>
    <row r="75" spans="2:4" x14ac:dyDescent="0.25">
      <c r="B75" s="42" t="s">
        <v>54</v>
      </c>
      <c r="D75" s="41">
        <v>2.7346629999999998</v>
      </c>
    </row>
    <row r="76" spans="2:4" x14ac:dyDescent="0.25">
      <c r="B76" s="42" t="s">
        <v>55</v>
      </c>
      <c r="D76" s="41">
        <v>1.6487609999999999</v>
      </c>
    </row>
    <row r="77" spans="2:4" x14ac:dyDescent="0.25">
      <c r="B77" s="42" t="s">
        <v>56</v>
      </c>
      <c r="D77" s="41">
        <v>1.3050029999999999</v>
      </c>
    </row>
    <row r="78" spans="2:4" x14ac:dyDescent="0.25">
      <c r="B78" s="42" t="s">
        <v>57</v>
      </c>
      <c r="D78" s="41" t="s">
        <v>198</v>
      </c>
    </row>
    <row r="79" spans="2:4" x14ac:dyDescent="0.25">
      <c r="B79" s="42" t="s">
        <v>58</v>
      </c>
      <c r="D79" s="41">
        <v>1.6694059999999999</v>
      </c>
    </row>
    <row r="80" spans="2:4" x14ac:dyDescent="0.25">
      <c r="B80" s="42" t="s">
        <v>59</v>
      </c>
      <c r="D80" s="41">
        <v>1.749441</v>
      </c>
    </row>
    <row r="81" spans="2:4" x14ac:dyDescent="0.25">
      <c r="B81" s="42" t="s">
        <v>60</v>
      </c>
      <c r="D81" s="41">
        <v>1.94834</v>
      </c>
    </row>
    <row r="82" spans="2:4" x14ac:dyDescent="0.25">
      <c r="B82" s="42" t="s">
        <v>61</v>
      </c>
      <c r="D82" s="41">
        <v>1.5126090000000001</v>
      </c>
    </row>
    <row r="83" spans="2:4" x14ac:dyDescent="0.25">
      <c r="B83" s="42" t="s">
        <v>62</v>
      </c>
      <c r="D83" s="41">
        <v>1.7968090000000001</v>
      </c>
    </row>
    <row r="84" spans="2:4" x14ac:dyDescent="0.25">
      <c r="B84" s="42" t="s">
        <v>63</v>
      </c>
      <c r="D84" s="41">
        <v>1.4198200000000001</v>
      </c>
    </row>
    <row r="85" spans="2:4" x14ac:dyDescent="0.25">
      <c r="B85" s="42" t="s">
        <v>64</v>
      </c>
      <c r="D85" s="41">
        <v>1.070195</v>
      </c>
    </row>
    <row r="86" spans="2:4" x14ac:dyDescent="0.25">
      <c r="B86" s="42" t="s">
        <v>65</v>
      </c>
      <c r="D86" s="41">
        <v>1.2038310000000001</v>
      </c>
    </row>
    <row r="87" spans="2:4" x14ac:dyDescent="0.25">
      <c r="B87" s="42" t="s">
        <v>66</v>
      </c>
      <c r="D87" s="41">
        <v>1.7318750000000001</v>
      </c>
    </row>
    <row r="88" spans="2:4" x14ac:dyDescent="0.25">
      <c r="B88" s="42" t="s">
        <v>67</v>
      </c>
      <c r="D88" s="41">
        <v>1.904631</v>
      </c>
    </row>
    <row r="89" spans="2:4" x14ac:dyDescent="0.25">
      <c r="B89" s="42" t="s">
        <v>68</v>
      </c>
      <c r="D89" s="41">
        <v>1.457328</v>
      </c>
    </row>
    <row r="90" spans="2:4" x14ac:dyDescent="0.25">
      <c r="B90" s="42" t="s">
        <v>69</v>
      </c>
      <c r="D90" s="41">
        <v>1.4249019999999999</v>
      </c>
    </row>
    <row r="91" spans="2:4" x14ac:dyDescent="0.25">
      <c r="B91" s="42" t="s">
        <v>70</v>
      </c>
      <c r="D91" s="41">
        <v>0.99031939999999996</v>
      </c>
    </row>
    <row r="92" spans="2:4" x14ac:dyDescent="0.25">
      <c r="B92" s="42" t="s">
        <v>71</v>
      </c>
      <c r="D92" s="41">
        <v>1.7205950000000001</v>
      </c>
    </row>
    <row r="93" spans="2:4" x14ac:dyDescent="0.25">
      <c r="B93" s="42" t="s">
        <v>72</v>
      </c>
      <c r="D93" s="41">
        <v>1.9587410000000001</v>
      </c>
    </row>
    <row r="94" spans="2:4" x14ac:dyDescent="0.25">
      <c r="B94" s="42" t="s">
        <v>73</v>
      </c>
      <c r="D94" s="41">
        <v>1.7952060000000001</v>
      </c>
    </row>
    <row r="95" spans="2:4" x14ac:dyDescent="0.25">
      <c r="B95" s="42" t="s">
        <v>74</v>
      </c>
      <c r="D95" s="41">
        <v>1.6208450000000001</v>
      </c>
    </row>
    <row r="96" spans="2:4" x14ac:dyDescent="0.25">
      <c r="B96" s="42" t="s">
        <v>75</v>
      </c>
      <c r="D96" s="41">
        <v>1.4992399999999999</v>
      </c>
    </row>
    <row r="97" spans="2:4" x14ac:dyDescent="0.25">
      <c r="B97" s="42" t="s">
        <v>76</v>
      </c>
      <c r="D97" s="41">
        <v>1.9457800000000001</v>
      </c>
    </row>
    <row r="98" spans="2:4" x14ac:dyDescent="0.25">
      <c r="B98" s="42" t="s">
        <v>77</v>
      </c>
      <c r="D98" s="41">
        <v>1.9214549999999999</v>
      </c>
    </row>
    <row r="99" spans="2:4" x14ac:dyDescent="0.25">
      <c r="B99" s="42" t="s">
        <v>78</v>
      </c>
      <c r="D99" s="41">
        <v>1.9149799999999999</v>
      </c>
    </row>
    <row r="100" spans="2:4" x14ac:dyDescent="0.25">
      <c r="B100" s="42" t="s">
        <v>79</v>
      </c>
      <c r="D100" s="41">
        <v>1.3375079999999999</v>
      </c>
    </row>
    <row r="101" spans="2:4" ht="12.75" customHeight="1" x14ac:dyDescent="0.25">
      <c r="B101" s="42" t="s">
        <v>80</v>
      </c>
      <c r="D101" s="51">
        <v>1.64422</v>
      </c>
    </row>
    <row r="102" spans="2:4" ht="12.75" customHeight="1" x14ac:dyDescent="0.25">
      <c r="B102" s="42" t="s">
        <v>81</v>
      </c>
      <c r="D102" s="51">
        <v>1.544969</v>
      </c>
    </row>
    <row r="103" spans="2:4" ht="12.75" customHeight="1" x14ac:dyDescent="0.25">
      <c r="B103" s="42" t="s">
        <v>82</v>
      </c>
      <c r="D103" s="51">
        <v>1.624914</v>
      </c>
    </row>
    <row r="104" spans="2:4" ht="12.75" customHeight="1" x14ac:dyDescent="0.25">
      <c r="B104" s="42" t="s">
        <v>83</v>
      </c>
      <c r="D104" s="51">
        <v>1.746326</v>
      </c>
    </row>
    <row r="105" spans="2:4" x14ac:dyDescent="0.25">
      <c r="B105" s="42" t="s">
        <v>84</v>
      </c>
      <c r="D105" s="41">
        <v>1.7337149999999999</v>
      </c>
    </row>
    <row r="106" spans="2:4" x14ac:dyDescent="0.25">
      <c r="B106" s="42" t="s">
        <v>85</v>
      </c>
      <c r="D106" s="41">
        <v>1.810873</v>
      </c>
    </row>
    <row r="107" spans="2:4" x14ac:dyDescent="0.25">
      <c r="B107" s="42" t="s">
        <v>86</v>
      </c>
      <c r="D107" s="41">
        <v>1.207805</v>
      </c>
    </row>
    <row r="108" spans="2:4" x14ac:dyDescent="0.25">
      <c r="B108" s="42" t="s">
        <v>87</v>
      </c>
      <c r="D108" s="41">
        <v>2.2988930000000001</v>
      </c>
    </row>
    <row r="109" spans="2:4" x14ac:dyDescent="0.25">
      <c r="B109" s="42" t="s">
        <v>88</v>
      </c>
      <c r="D109" s="41">
        <v>1.3769769999999999</v>
      </c>
    </row>
    <row r="110" spans="2:4" x14ac:dyDescent="0.25">
      <c r="B110" s="42" t="s">
        <v>89</v>
      </c>
      <c r="D110" s="41">
        <v>1.950715</v>
      </c>
    </row>
    <row r="111" spans="2:4" x14ac:dyDescent="0.25">
      <c r="B111" s="42" t="s">
        <v>90</v>
      </c>
      <c r="D111" s="41">
        <v>1.484818</v>
      </c>
    </row>
    <row r="112" spans="2:4" x14ac:dyDescent="0.25">
      <c r="B112" s="42" t="s">
        <v>91</v>
      </c>
      <c r="D112" s="41">
        <v>1.416668</v>
      </c>
    </row>
    <row r="113" spans="2:4" x14ac:dyDescent="0.25">
      <c r="B113" s="42" t="s">
        <v>92</v>
      </c>
      <c r="D113" s="41">
        <v>1.7154780000000001</v>
      </c>
    </row>
    <row r="114" spans="2:4" x14ac:dyDescent="0.25">
      <c r="B114" s="42" t="s">
        <v>93</v>
      </c>
      <c r="D114" s="41">
        <v>1.6290629999999999</v>
      </c>
    </row>
    <row r="115" spans="2:4" x14ac:dyDescent="0.25">
      <c r="B115" s="42" t="s">
        <v>94</v>
      </c>
      <c r="D115" s="41">
        <v>1.4880310000000001</v>
      </c>
    </row>
    <row r="116" spans="2:4" x14ac:dyDescent="0.25">
      <c r="B116" s="42" t="s">
        <v>95</v>
      </c>
      <c r="D116" s="41">
        <v>1.6257569999999999</v>
      </c>
    </row>
    <row r="117" spans="2:4" x14ac:dyDescent="0.25">
      <c r="B117" s="42" t="s">
        <v>96</v>
      </c>
      <c r="D117" s="41">
        <v>1.7857639999999999</v>
      </c>
    </row>
    <row r="118" spans="2:4" ht="13.5" thickBot="1" x14ac:dyDescent="0.3">
      <c r="B118" s="46" t="s">
        <v>97</v>
      </c>
      <c r="C118" s="53"/>
      <c r="D118" s="52">
        <v>1.3725510000000001</v>
      </c>
    </row>
  </sheetData>
  <sheetProtection sheet="1" objects="1" scenarios="1" selectLockedCells="1"/>
  <mergeCells count="7">
    <mergeCell ref="C11:D11"/>
    <mergeCell ref="B2:D2"/>
    <mergeCell ref="C4:D4"/>
    <mergeCell ref="C6:D6"/>
    <mergeCell ref="C8:D8"/>
    <mergeCell ref="C9:D9"/>
    <mergeCell ref="C10:D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ErrorMessage="1" error="Please select a state from the drop down list." xr:uid="{E5BA7C07-129B-4616-A634-9533E067F704}">
          <x14:formula1>
            <xm:f>'MSG Data'!$B$2:$B$53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37DDA-4494-4B3D-93F8-4774CA8B41C8}">
  <dimension ref="B1:F118"/>
  <sheetViews>
    <sheetView workbookViewId="0">
      <selection activeCell="B2" sqref="B2:D2"/>
    </sheetView>
  </sheetViews>
  <sheetFormatPr defaultColWidth="9.140625" defaultRowHeight="12.75" x14ac:dyDescent="0.25"/>
  <cols>
    <col min="1" max="1" width="9.140625" style="6"/>
    <col min="2" max="2" width="50" style="4" customWidth="1"/>
    <col min="3" max="4" width="12.7109375" style="5" customWidth="1"/>
    <col min="5" max="16384" width="9.140625" style="6"/>
  </cols>
  <sheetData>
    <row r="1" spans="2:6" ht="13.5" thickBot="1" x14ac:dyDescent="0.3"/>
    <row r="2" spans="2:6" ht="19.5" thickBot="1" x14ac:dyDescent="0.3">
      <c r="B2" s="97" t="s">
        <v>265</v>
      </c>
      <c r="C2" s="98"/>
      <c r="D2" s="99"/>
    </row>
    <row r="3" spans="2:6" ht="19.5" thickBot="1" x14ac:dyDescent="0.3">
      <c r="B3" s="9"/>
    </row>
    <row r="4" spans="2:6" s="7" customFormat="1" ht="31.9" customHeight="1" thickBot="1" x14ac:dyDescent="0.3">
      <c r="B4" s="89" t="str">
        <f>'MSG Model'!B4</f>
        <v>Alabama</v>
      </c>
      <c r="C4" s="124" t="s">
        <v>250</v>
      </c>
      <c r="D4" s="125"/>
      <c r="F4" s="8"/>
    </row>
    <row r="5" spans="2:6" s="7" customFormat="1" ht="15" customHeight="1" thickBot="1" x14ac:dyDescent="0.25">
      <c r="F5" s="8"/>
    </row>
    <row r="6" spans="2:6" s="10" customFormat="1" ht="20.25" customHeight="1" thickBot="1" x14ac:dyDescent="0.4">
      <c r="B6" s="38" t="s">
        <v>185</v>
      </c>
      <c r="C6" s="122">
        <f>VLOOKUP(B4,Est0!A3:K54,11,FALSE)</f>
        <v>0.29923015832901001</v>
      </c>
      <c r="D6" s="123"/>
      <c r="F6" s="13"/>
    </row>
    <row r="7" spans="2:6" s="10" customFormat="1" ht="15" customHeight="1" thickBot="1" x14ac:dyDescent="0.3">
      <c r="C7" s="11"/>
      <c r="D7" s="11"/>
      <c r="F7" s="13"/>
    </row>
    <row r="8" spans="2:6" s="10" customFormat="1" ht="15" customHeight="1" x14ac:dyDescent="0.25">
      <c r="B8" s="50" t="s">
        <v>266</v>
      </c>
      <c r="C8" s="114"/>
      <c r="D8" s="115"/>
      <c r="F8" s="13"/>
    </row>
    <row r="9" spans="2:6" s="10" customFormat="1" ht="15" customHeight="1" x14ac:dyDescent="0.25">
      <c r="B9" s="36" t="s">
        <v>261</v>
      </c>
      <c r="C9" s="120">
        <f>VLOOKUP(B4,Indicators!K106:M157,3,FALSE)</f>
        <v>0.38290000000000002</v>
      </c>
      <c r="D9" s="121"/>
      <c r="F9" s="13"/>
    </row>
    <row r="10" spans="2:6" s="10" customFormat="1" ht="15" customHeight="1" x14ac:dyDescent="0.25">
      <c r="B10" s="36" t="s">
        <v>262</v>
      </c>
      <c r="C10" s="120">
        <f>VLOOKUP(B4,Indicators!K54:M105,3,FALSE)</f>
        <v>0.28079999999999999</v>
      </c>
      <c r="D10" s="121"/>
      <c r="F10" s="13"/>
    </row>
    <row r="11" spans="2:6" s="10" customFormat="1" ht="15" customHeight="1" x14ac:dyDescent="0.25">
      <c r="B11" s="36" t="s">
        <v>263</v>
      </c>
      <c r="C11" s="120">
        <f>VLOOKUP(B4,Indicators!K2:M53,3,FALSE)</f>
        <v>0.19620000000000001</v>
      </c>
      <c r="D11" s="121"/>
      <c r="F11" s="13"/>
    </row>
    <row r="12" spans="2:6" s="7" customFormat="1" ht="15" customHeight="1" thickBot="1" x14ac:dyDescent="0.25"/>
    <row r="13" spans="2:6" s="8" customFormat="1" ht="28.9" customHeight="1" x14ac:dyDescent="0.2">
      <c r="B13" s="47" t="s">
        <v>192</v>
      </c>
      <c r="C13" s="48" t="s">
        <v>264</v>
      </c>
      <c r="D13" s="49" t="s">
        <v>194</v>
      </c>
    </row>
    <row r="14" spans="2:6" x14ac:dyDescent="0.25">
      <c r="B14" s="39" t="s">
        <v>195</v>
      </c>
      <c r="C14" s="40">
        <f>VLOOKUP(B4,'Q4 Emp &amp; Cred Data'!$A$2:$AT$53,2,FALSE)</f>
        <v>0.46706658601760864</v>
      </c>
      <c r="D14" s="41">
        <v>-2.6543100000000002</v>
      </c>
    </row>
    <row r="15" spans="2:6" x14ac:dyDescent="0.25">
      <c r="B15" s="39" t="s">
        <v>196</v>
      </c>
      <c r="C15" s="40"/>
      <c r="D15" s="41"/>
    </row>
    <row r="16" spans="2:6" x14ac:dyDescent="0.25">
      <c r="B16" s="42" t="s">
        <v>197</v>
      </c>
      <c r="C16" s="40">
        <f>VLOOKUP(B4,'Q4 Emp &amp; Cred Data'!$A$2:$AT$53,3,FALSE)</f>
        <v>0.11783470213413239</v>
      </c>
      <c r="D16" s="41" t="s">
        <v>198</v>
      </c>
    </row>
    <row r="17" spans="2:4" x14ac:dyDescent="0.25">
      <c r="B17" s="42" t="s">
        <v>199</v>
      </c>
      <c r="C17" s="40">
        <f>VLOOKUP(B4,'Q4 Emp &amp; Cred Data'!$A$2:$AT$53,4,FALSE)</f>
        <v>0.24957145750522614</v>
      </c>
      <c r="D17" s="41">
        <v>-3.1864400000000002</v>
      </c>
    </row>
    <row r="18" spans="2:4" x14ac:dyDescent="0.25">
      <c r="B18" s="42" t="s">
        <v>200</v>
      </c>
      <c r="C18" s="40">
        <f>VLOOKUP(B4,'Q4 Emp &amp; Cred Data'!$A$2:$AT$53,5,FALSE)</f>
        <v>0.47184550762176514</v>
      </c>
      <c r="D18" s="41">
        <v>-1.640382</v>
      </c>
    </row>
    <row r="19" spans="2:4" x14ac:dyDescent="0.25">
      <c r="B19" s="42" t="s">
        <v>201</v>
      </c>
      <c r="C19" s="40">
        <f>VLOOKUP(B4,'Q4 Emp &amp; Cred Data'!$A$2:$AT$53,6,FALSE)</f>
        <v>0.16074833273887634</v>
      </c>
      <c r="D19" s="41">
        <v>-6.1880069999999998</v>
      </c>
    </row>
    <row r="20" spans="2:4" x14ac:dyDescent="0.25">
      <c r="B20" s="39" t="s">
        <v>202</v>
      </c>
      <c r="C20" s="40"/>
      <c r="D20" s="41"/>
    </row>
    <row r="21" spans="2:4" x14ac:dyDescent="0.25">
      <c r="B21" s="42" t="s">
        <v>203</v>
      </c>
      <c r="C21" s="40">
        <f>VLOOKUP(B4,'Q4 Emp &amp; Cred Data'!$A$2:$AT$53,7,FALSE)</f>
        <v>0.13977524638175964</v>
      </c>
      <c r="D21" s="41" t="s">
        <v>198</v>
      </c>
    </row>
    <row r="22" spans="2:4" x14ac:dyDescent="0.25">
      <c r="B22" s="42" t="s">
        <v>204</v>
      </c>
      <c r="C22" s="40">
        <f>VLOOKUP(B4,'Q4 Emp &amp; Cred Data'!$A$2:$AT$53,8,FALSE)</f>
        <v>2.6851367205381393E-2</v>
      </c>
      <c r="D22" s="41">
        <v>-7.6794260000000003</v>
      </c>
    </row>
    <row r="23" spans="2:4" x14ac:dyDescent="0.25">
      <c r="B23" s="42" t="s">
        <v>205</v>
      </c>
      <c r="C23" s="40">
        <f>VLOOKUP(B4,'Q4 Emp &amp; Cred Data'!$A$2:$AT$53,9,FALSE)</f>
        <v>0.39200839400291443</v>
      </c>
      <c r="D23" s="41">
        <v>1.0080560000000001</v>
      </c>
    </row>
    <row r="24" spans="2:4" x14ac:dyDescent="0.25">
      <c r="B24" s="42" t="s">
        <v>206</v>
      </c>
      <c r="C24" s="40">
        <f>VLOOKUP(B4,'Q4 Emp &amp; Cred Data'!$A$2:$AT$53,10,FALSE)</f>
        <v>0.40502899885177612</v>
      </c>
      <c r="D24" s="41">
        <v>1.083027</v>
      </c>
    </row>
    <row r="25" spans="2:4" x14ac:dyDescent="0.25">
      <c r="B25" s="43" t="s">
        <v>207</v>
      </c>
      <c r="C25" s="40">
        <f>VLOOKUP(B4,'Q4 Emp &amp; Cred Data'!$A$2:$AT$53,11,FALSE)</f>
        <v>3.6336004734039307E-2</v>
      </c>
      <c r="D25" s="41">
        <v>-2.5447320000000002</v>
      </c>
    </row>
    <row r="26" spans="2:4" x14ac:dyDescent="0.25">
      <c r="B26" s="39" t="s">
        <v>208</v>
      </c>
      <c r="C26" s="40"/>
      <c r="D26" s="41"/>
    </row>
    <row r="27" spans="2:4" x14ac:dyDescent="0.25">
      <c r="B27" s="42" t="s">
        <v>209</v>
      </c>
      <c r="C27" s="40">
        <f>VLOOKUP(B4,'Q4 Emp &amp; Cred Data'!$A$2:$AT$53,12,FALSE)</f>
        <v>1.6513921320438385E-2</v>
      </c>
      <c r="D27" s="41">
        <v>-0.5958888</v>
      </c>
    </row>
    <row r="28" spans="2:4" x14ac:dyDescent="0.25">
      <c r="B28" s="42" t="s">
        <v>210</v>
      </c>
      <c r="C28" s="40">
        <f>VLOOKUP(B4,'Q4 Emp &amp; Cred Data'!$A$2:$AT$53,13,FALSE)</f>
        <v>0.70369094610214233</v>
      </c>
      <c r="D28" s="41" t="s">
        <v>198</v>
      </c>
    </row>
    <row r="29" spans="2:4" x14ac:dyDescent="0.25">
      <c r="B29" s="42" t="s">
        <v>211</v>
      </c>
      <c r="C29" s="40">
        <f>VLOOKUP(B4,'Q4 Emp &amp; Cred Data'!$A$2:$AT$53,14,FALSE)</f>
        <v>0.15576547384262085</v>
      </c>
      <c r="D29" s="41">
        <v>-0.10737960000000001</v>
      </c>
    </row>
    <row r="30" spans="2:4" ht="25.5" x14ac:dyDescent="0.25">
      <c r="B30" s="42" t="s">
        <v>212</v>
      </c>
      <c r="C30" s="40">
        <f>VLOOKUP(B4,'Q4 Emp &amp; Cred Data'!$A$2:$AT$53,15,FALSE)</f>
        <v>0.11594800651073456</v>
      </c>
      <c r="D30" s="41">
        <v>0.92514890000000005</v>
      </c>
    </row>
    <row r="31" spans="2:4" x14ac:dyDescent="0.25">
      <c r="B31" s="39" t="s">
        <v>213</v>
      </c>
      <c r="C31" s="40"/>
      <c r="D31" s="41"/>
    </row>
    <row r="32" spans="2:4" x14ac:dyDescent="0.25">
      <c r="B32" s="42" t="s">
        <v>214</v>
      </c>
      <c r="C32" s="40">
        <f>VLOOKUP(B4,'Q4 Emp &amp; Cred Data'!$A$2:$AT$53,16,FALSE)</f>
        <v>0.32074207067489624</v>
      </c>
      <c r="D32" s="41" t="s">
        <v>198</v>
      </c>
    </row>
    <row r="33" spans="2:4" x14ac:dyDescent="0.25">
      <c r="B33" s="42" t="s">
        <v>215</v>
      </c>
      <c r="C33" s="40">
        <f>VLOOKUP(B4,'Q4 Emp &amp; Cred Data'!$A$2:$AT$53,17,FALSE)</f>
        <v>0.46919339895248413</v>
      </c>
      <c r="D33" s="41">
        <v>-0.71170540000000004</v>
      </c>
    </row>
    <row r="34" spans="2:4" x14ac:dyDescent="0.25">
      <c r="B34" s="42" t="s">
        <v>216</v>
      </c>
      <c r="C34" s="40">
        <f>VLOOKUP(B4,'Q4 Emp &amp; Cred Data'!$A$2:$AT$53,18,FALSE)</f>
        <v>8.4489673376083374E-2</v>
      </c>
      <c r="D34" s="41">
        <v>6.7399999999999998E-5</v>
      </c>
    </row>
    <row r="35" spans="2:4" x14ac:dyDescent="0.25">
      <c r="B35" s="42" t="s">
        <v>217</v>
      </c>
      <c r="C35" s="40">
        <f>VLOOKUP(B4,'Q4 Emp &amp; Cred Data'!$A$2:$AT$53,19,FALSE)</f>
        <v>6.086292490363121E-2</v>
      </c>
      <c r="D35" s="41">
        <v>-0.83417719999999995</v>
      </c>
    </row>
    <row r="36" spans="2:4" x14ac:dyDescent="0.25">
      <c r="B36" s="42" t="s">
        <v>218</v>
      </c>
      <c r="C36" s="40">
        <f>VLOOKUP(B4,'Q4 Emp &amp; Cred Data'!$A$2:$AT$53,20,FALSE)</f>
        <v>4.0876083076000214E-2</v>
      </c>
      <c r="D36" s="41">
        <v>-0.54645250000000001</v>
      </c>
    </row>
    <row r="37" spans="2:4" x14ac:dyDescent="0.25">
      <c r="B37" s="42" t="s">
        <v>219</v>
      </c>
      <c r="C37" s="40">
        <f>VLOOKUP(B4,'Q4 Emp &amp; Cred Data'!$A$2:$AT$53,21,FALSE)</f>
        <v>2.3835834115743637E-2</v>
      </c>
      <c r="D37" s="41">
        <v>-0.36488870000000001</v>
      </c>
    </row>
    <row r="38" spans="2:4" x14ac:dyDescent="0.25">
      <c r="B38" s="39" t="s">
        <v>220</v>
      </c>
      <c r="C38" s="40"/>
      <c r="D38" s="41"/>
    </row>
    <row r="39" spans="2:4" ht="25.5" x14ac:dyDescent="0.25">
      <c r="B39" s="42" t="s">
        <v>221</v>
      </c>
      <c r="C39" s="40">
        <f>VLOOKUP(B4,'Q4 Emp &amp; Cred Data'!$A$2:$AT$53,22,FALSE)</f>
        <v>0.3711932897567749</v>
      </c>
      <c r="D39" s="41" t="s">
        <v>198</v>
      </c>
    </row>
    <row r="40" spans="2:4" x14ac:dyDescent="0.25">
      <c r="B40" s="42" t="s">
        <v>222</v>
      </c>
      <c r="C40" s="40">
        <f>VLOOKUP(B4,'Q4 Emp &amp; Cred Data'!$A$2:$AT$53,23,FALSE)</f>
        <v>0.43402361869812012</v>
      </c>
      <c r="D40" s="41">
        <v>-0.45738250000000003</v>
      </c>
    </row>
    <row r="41" spans="2:4" x14ac:dyDescent="0.25">
      <c r="B41" s="42" t="s">
        <v>223</v>
      </c>
      <c r="C41" s="40">
        <f>VLOOKUP(B4,'Q4 Emp &amp; Cred Data'!$A$2:$AT$53,24,FALSE)</f>
        <v>0.19478309154510498</v>
      </c>
      <c r="D41" s="41">
        <v>0.33389479999999999</v>
      </c>
    </row>
    <row r="42" spans="2:4" x14ac:dyDescent="0.25">
      <c r="B42" s="39" t="s">
        <v>224</v>
      </c>
      <c r="C42" s="40"/>
      <c r="D42" s="41"/>
    </row>
    <row r="43" spans="2:4" x14ac:dyDescent="0.25">
      <c r="B43" s="42" t="s">
        <v>225</v>
      </c>
      <c r="C43" s="40">
        <f>VLOOKUP(B4,'Q4 Emp &amp; Cred Data'!$A$2:$AT$53,25,FALSE)</f>
        <v>3.5584267228841782E-2</v>
      </c>
      <c r="D43" s="41">
        <v>-0.7242267</v>
      </c>
    </row>
    <row r="44" spans="2:4" x14ac:dyDescent="0.25">
      <c r="B44" s="42" t="s">
        <v>226</v>
      </c>
      <c r="C44" s="40">
        <f>VLOOKUP(B4,'Q4 Emp &amp; Cred Data'!$A$2:$AT$53,26,FALSE)</f>
        <v>5.1959104835987091E-2</v>
      </c>
      <c r="D44" s="41">
        <v>2.1772079999999998</v>
      </c>
    </row>
    <row r="45" spans="2:4" x14ac:dyDescent="0.25">
      <c r="B45" s="42" t="s">
        <v>227</v>
      </c>
      <c r="C45" s="40">
        <f>VLOOKUP(B4,'Q4 Emp &amp; Cred Data'!$A$2:$AT$53,27,FALSE)</f>
        <v>5.252704955637455E-3</v>
      </c>
      <c r="D45" s="41">
        <v>0.19045590000000001</v>
      </c>
    </row>
    <row r="46" spans="2:4" x14ac:dyDescent="0.25">
      <c r="B46" s="42" t="s">
        <v>228</v>
      </c>
      <c r="C46" s="40">
        <f>VLOOKUP(B4,'Q4 Emp &amp; Cred Data'!$A$2:$AT$53,28,FALSE)</f>
        <v>3.583848848938942E-2</v>
      </c>
      <c r="D46" s="41">
        <v>-0.49407499999999999</v>
      </c>
    </row>
    <row r="47" spans="2:4" x14ac:dyDescent="0.25">
      <c r="B47" s="42" t="s">
        <v>229</v>
      </c>
      <c r="C47" s="40">
        <f>VLOOKUP(B4,'Q4 Emp &amp; Cred Data'!$A$2:$AT$53,29,FALSE)</f>
        <v>2.6844488456845284E-3</v>
      </c>
      <c r="D47" s="41">
        <v>-6.5875000000000004</v>
      </c>
    </row>
    <row r="48" spans="2:4" x14ac:dyDescent="0.25">
      <c r="B48" s="42" t="s">
        <v>230</v>
      </c>
      <c r="C48" s="40">
        <f>VLOOKUP(B4,'Q4 Emp &amp; Cred Data'!$A$2:$AT$53,30,FALSE)</f>
        <v>0.15454989671707153</v>
      </c>
      <c r="D48" s="41">
        <v>1.709049</v>
      </c>
    </row>
    <row r="49" spans="2:4" x14ac:dyDescent="0.25">
      <c r="B49" s="42" t="s">
        <v>231</v>
      </c>
      <c r="C49" s="40">
        <f>VLOOKUP(B4,'Q4 Emp &amp; Cred Data'!$A$2:$AT$53,31,FALSE)</f>
        <v>1.2590676546096802E-2</v>
      </c>
      <c r="D49" s="41">
        <v>3.823534</v>
      </c>
    </row>
    <row r="50" spans="2:4" x14ac:dyDescent="0.25">
      <c r="B50" s="42" t="s">
        <v>232</v>
      </c>
      <c r="C50" s="40">
        <f>VLOOKUP(B4,'Q4 Emp &amp; Cred Data'!$A$2:$AT$53,32,FALSE)</f>
        <v>2.2401902824640274E-3</v>
      </c>
      <c r="D50" s="41">
        <v>-22.3916</v>
      </c>
    </row>
    <row r="51" spans="2:4" x14ac:dyDescent="0.25">
      <c r="B51" s="42" t="s">
        <v>233</v>
      </c>
      <c r="C51" s="40">
        <f>VLOOKUP(B4,'Q4 Emp &amp; Cred Data'!$A$2:$AT$53,33,FALSE)</f>
        <v>0.21363827586174011</v>
      </c>
      <c r="D51" s="41">
        <v>-0.2164614</v>
      </c>
    </row>
    <row r="52" spans="2:4" x14ac:dyDescent="0.25">
      <c r="B52" s="39" t="s">
        <v>234</v>
      </c>
      <c r="C52" s="40"/>
      <c r="D52" s="41"/>
    </row>
    <row r="53" spans="2:4" x14ac:dyDescent="0.25">
      <c r="B53" s="42" t="s">
        <v>235</v>
      </c>
      <c r="C53" s="44">
        <f>VLOOKUP(B4,'Q4 Emp &amp; Cred Data'!$A$2:$AT$53,34,FALSE)</f>
        <v>4.4531203806400299E-2</v>
      </c>
      <c r="D53" s="41">
        <v>-0.38939849999999998</v>
      </c>
    </row>
    <row r="54" spans="2:4" x14ac:dyDescent="0.25">
      <c r="B54" s="42" t="s">
        <v>236</v>
      </c>
      <c r="C54" s="40">
        <f>VLOOKUP(B4,'Q4 Emp &amp; Cred Data'!$A$2:$AT$53,35,FALSE)</f>
        <v>0.12813569605350494</v>
      </c>
      <c r="D54" s="41">
        <v>-6.1219530000000004</v>
      </c>
    </row>
    <row r="55" spans="2:4" x14ac:dyDescent="0.25">
      <c r="B55" s="42" t="s">
        <v>237</v>
      </c>
      <c r="C55" s="40">
        <f>VLOOKUP(B4,'Q4 Emp &amp; Cred Data'!$A$2:$AT$53,36,FALSE)</f>
        <v>4.7812949866056442E-2</v>
      </c>
      <c r="D55" s="41">
        <v>0.95931350000000004</v>
      </c>
    </row>
    <row r="56" spans="2:4" ht="25.5" x14ac:dyDescent="0.25">
      <c r="B56" s="42" t="s">
        <v>238</v>
      </c>
      <c r="C56" s="40">
        <f>VLOOKUP(B4,'Q4 Emp &amp; Cred Data'!$A$2:$AT$53,37,FALSE)</f>
        <v>0.22292348742485046</v>
      </c>
      <c r="D56" s="41" t="s">
        <v>198</v>
      </c>
    </row>
    <row r="57" spans="2:4" x14ac:dyDescent="0.25">
      <c r="B57" s="42" t="s">
        <v>239</v>
      </c>
      <c r="C57" s="40">
        <f>VLOOKUP(B4,'Q4 Emp &amp; Cred Data'!$A$2:$AT$53,38,FALSE)</f>
        <v>4.9627270549535751E-2</v>
      </c>
      <c r="D57" s="41">
        <v>-21.84008</v>
      </c>
    </row>
    <row r="58" spans="2:4" x14ac:dyDescent="0.25">
      <c r="B58" s="42" t="s">
        <v>240</v>
      </c>
      <c r="C58" s="40">
        <f>VLOOKUP(B4,'Q4 Emp &amp; Cred Data'!$A$2:$AT$53,39,FALSE)</f>
        <v>1.0821113362908363E-2</v>
      </c>
      <c r="D58" s="41">
        <v>-21.245629999999998</v>
      </c>
    </row>
    <row r="59" spans="2:4" x14ac:dyDescent="0.25">
      <c r="B59" s="42" t="s">
        <v>241</v>
      </c>
      <c r="C59" s="40">
        <f>VLOOKUP(B4,'Q4 Emp &amp; Cred Data'!$A$2:$AT$53,40,FALSE)</f>
        <v>0.1020759791135788</v>
      </c>
      <c r="D59" s="41">
        <v>-14.009309999999999</v>
      </c>
    </row>
    <row r="60" spans="2:4" x14ac:dyDescent="0.25">
      <c r="B60" s="42" t="s">
        <v>242</v>
      </c>
      <c r="C60" s="40">
        <f>VLOOKUP(B4,'Q4 Emp &amp; Cred Data'!$A$2:$AT$53,41,FALSE)</f>
        <v>0.13525676727294922</v>
      </c>
      <c r="D60" s="41">
        <v>-11.133520000000001</v>
      </c>
    </row>
    <row r="61" spans="2:4" x14ac:dyDescent="0.25">
      <c r="B61" s="42" t="s">
        <v>243</v>
      </c>
      <c r="C61" s="40">
        <f>VLOOKUP(B4,'Q4 Emp &amp; Cred Data'!$A$2:$AT$53,42,FALSE)</f>
        <v>9.4884941354393959E-3</v>
      </c>
      <c r="D61" s="41">
        <v>-10.30518</v>
      </c>
    </row>
    <row r="62" spans="2:4" x14ac:dyDescent="0.25">
      <c r="B62" s="42" t="s">
        <v>244</v>
      </c>
      <c r="C62" s="40">
        <f>VLOOKUP(B4,'Q4 Emp &amp; Cred Data'!$A$2:$AT$53,43,FALSE)</f>
        <v>2.3314759135246277E-2</v>
      </c>
      <c r="D62" s="41">
        <v>-3.3315809999999999</v>
      </c>
    </row>
    <row r="63" spans="2:4" x14ac:dyDescent="0.25">
      <c r="B63" s="42" t="s">
        <v>245</v>
      </c>
      <c r="C63" s="40">
        <f>VLOOKUP(B4,'Q4 Emp &amp; Cred Data'!$A$2:$AT$53,44,FALSE)</f>
        <v>6.4705438911914825E-2</v>
      </c>
      <c r="D63" s="41">
        <v>-43.414110000000001</v>
      </c>
    </row>
    <row r="64" spans="2:4" x14ac:dyDescent="0.25">
      <c r="B64" s="42" t="s">
        <v>246</v>
      </c>
      <c r="C64" s="40">
        <f>VLOOKUP(B4,'Q4 Emp &amp; Cred Data'!$A$2:$AT$53,45,FALSE)</f>
        <v>0.20583799481391907</v>
      </c>
      <c r="D64" s="41">
        <v>-18.094360000000002</v>
      </c>
    </row>
    <row r="65" spans="2:6" x14ac:dyDescent="0.25">
      <c r="B65" s="42" t="s">
        <v>247</v>
      </c>
      <c r="C65" s="40">
        <f>VLOOKUP(B4,'Q4 Emp &amp; Cred Data'!$A$2:$AT$53,46,FALSE)</f>
        <v>0</v>
      </c>
      <c r="D65" s="41">
        <v>3.2895099999999999</v>
      </c>
    </row>
    <row r="66" spans="2:6" x14ac:dyDescent="0.25">
      <c r="B66" s="39" t="s">
        <v>248</v>
      </c>
      <c r="D66" s="45"/>
    </row>
    <row r="67" spans="2:6" x14ac:dyDescent="0.25">
      <c r="B67" s="42" t="s">
        <v>46</v>
      </c>
      <c r="D67" s="41">
        <v>15.48211</v>
      </c>
      <c r="F67" s="93"/>
    </row>
    <row r="68" spans="2:6" x14ac:dyDescent="0.25">
      <c r="B68" s="42" t="s">
        <v>47</v>
      </c>
      <c r="D68" s="41">
        <v>20.26979</v>
      </c>
    </row>
    <row r="69" spans="2:6" x14ac:dyDescent="0.25">
      <c r="B69" s="42" t="s">
        <v>48</v>
      </c>
      <c r="D69" s="41">
        <v>16.58793</v>
      </c>
    </row>
    <row r="70" spans="2:6" x14ac:dyDescent="0.25">
      <c r="B70" s="42" t="s">
        <v>49</v>
      </c>
      <c r="D70" s="41">
        <v>15.371460000000001</v>
      </c>
    </row>
    <row r="71" spans="2:6" x14ac:dyDescent="0.25">
      <c r="B71" s="42" t="s">
        <v>50</v>
      </c>
      <c r="D71" s="41" t="s">
        <v>198</v>
      </c>
    </row>
    <row r="72" spans="2:6" x14ac:dyDescent="0.25">
      <c r="B72" s="42" t="s">
        <v>51</v>
      </c>
      <c r="D72" s="41">
        <v>16.31007</v>
      </c>
    </row>
    <row r="73" spans="2:6" x14ac:dyDescent="0.25">
      <c r="B73" s="42" t="s">
        <v>52</v>
      </c>
      <c r="D73" s="41" t="s">
        <v>198</v>
      </c>
    </row>
    <row r="74" spans="2:6" x14ac:dyDescent="0.25">
      <c r="B74" s="42" t="s">
        <v>53</v>
      </c>
      <c r="D74" s="41">
        <v>15.364789999999999</v>
      </c>
    </row>
    <row r="75" spans="2:6" x14ac:dyDescent="0.25">
      <c r="B75" s="42" t="s">
        <v>54</v>
      </c>
      <c r="D75" s="41">
        <v>21.33511</v>
      </c>
    </row>
    <row r="76" spans="2:6" x14ac:dyDescent="0.25">
      <c r="B76" s="42" t="s">
        <v>55</v>
      </c>
      <c r="D76" s="41">
        <v>15.706</v>
      </c>
    </row>
    <row r="77" spans="2:6" x14ac:dyDescent="0.25">
      <c r="B77" s="42" t="s">
        <v>56</v>
      </c>
      <c r="D77" s="41">
        <v>16.158190000000001</v>
      </c>
    </row>
    <row r="78" spans="2:6" x14ac:dyDescent="0.25">
      <c r="B78" s="42" t="s">
        <v>57</v>
      </c>
      <c r="D78" s="41" t="s">
        <v>198</v>
      </c>
    </row>
    <row r="79" spans="2:6" x14ac:dyDescent="0.25">
      <c r="B79" s="42" t="s">
        <v>58</v>
      </c>
      <c r="D79" s="41">
        <v>15.959239999999999</v>
      </c>
    </row>
    <row r="80" spans="2:6" x14ac:dyDescent="0.25">
      <c r="B80" s="42" t="s">
        <v>59</v>
      </c>
      <c r="D80" s="41">
        <v>16.550899999999999</v>
      </c>
    </row>
    <row r="81" spans="2:4" x14ac:dyDescent="0.25">
      <c r="B81" s="42" t="s">
        <v>60</v>
      </c>
      <c r="D81" s="41">
        <v>15.959849999999999</v>
      </c>
    </row>
    <row r="82" spans="2:4" x14ac:dyDescent="0.25">
      <c r="B82" s="42" t="s">
        <v>61</v>
      </c>
      <c r="D82" s="41">
        <v>16.296610000000001</v>
      </c>
    </row>
    <row r="83" spans="2:4" x14ac:dyDescent="0.25">
      <c r="B83" s="42" t="s">
        <v>62</v>
      </c>
      <c r="D83" s="41">
        <v>16.074349999999999</v>
      </c>
    </row>
    <row r="84" spans="2:4" x14ac:dyDescent="0.25">
      <c r="B84" s="42" t="s">
        <v>63</v>
      </c>
      <c r="D84" s="41">
        <v>15.49328</v>
      </c>
    </row>
    <row r="85" spans="2:4" x14ac:dyDescent="0.25">
      <c r="B85" s="42" t="s">
        <v>64</v>
      </c>
      <c r="D85" s="41">
        <v>14.77688</v>
      </c>
    </row>
    <row r="86" spans="2:4" x14ac:dyDescent="0.25">
      <c r="B86" s="42" t="s">
        <v>65</v>
      </c>
      <c r="D86" s="41">
        <v>14.40687</v>
      </c>
    </row>
    <row r="87" spans="2:4" x14ac:dyDescent="0.25">
      <c r="B87" s="42" t="s">
        <v>66</v>
      </c>
      <c r="D87" s="41" t="s">
        <v>198</v>
      </c>
    </row>
    <row r="88" spans="2:4" x14ac:dyDescent="0.25">
      <c r="B88" s="42" t="s">
        <v>67</v>
      </c>
      <c r="D88" s="41">
        <v>14.90723</v>
      </c>
    </row>
    <row r="89" spans="2:4" x14ac:dyDescent="0.25">
      <c r="B89" s="42" t="s">
        <v>68</v>
      </c>
      <c r="D89" s="41">
        <v>15.4025</v>
      </c>
    </row>
    <row r="90" spans="2:4" x14ac:dyDescent="0.25">
      <c r="B90" s="42" t="s">
        <v>69</v>
      </c>
      <c r="D90" s="41">
        <v>16.050840000000001</v>
      </c>
    </row>
    <row r="91" spans="2:4" x14ac:dyDescent="0.25">
      <c r="B91" s="42" t="s">
        <v>70</v>
      </c>
      <c r="D91" s="41">
        <v>14.85712</v>
      </c>
    </row>
    <row r="92" spans="2:4" x14ac:dyDescent="0.25">
      <c r="B92" s="42" t="s">
        <v>71</v>
      </c>
      <c r="D92" s="41">
        <v>15.795640000000001</v>
      </c>
    </row>
    <row r="93" spans="2:4" x14ac:dyDescent="0.25">
      <c r="B93" s="42" t="s">
        <v>72</v>
      </c>
      <c r="D93" s="41">
        <v>15.92365</v>
      </c>
    </row>
    <row r="94" spans="2:4" x14ac:dyDescent="0.25">
      <c r="B94" s="42" t="s">
        <v>73</v>
      </c>
      <c r="D94" s="41">
        <v>16.437919999999998</v>
      </c>
    </row>
    <row r="95" spans="2:4" x14ac:dyDescent="0.25">
      <c r="B95" s="42" t="s">
        <v>74</v>
      </c>
      <c r="D95" s="41">
        <v>17.350000000000001</v>
      </c>
    </row>
    <row r="96" spans="2:4" x14ac:dyDescent="0.25">
      <c r="B96" s="42" t="s">
        <v>75</v>
      </c>
      <c r="D96" s="41">
        <v>16.27281</v>
      </c>
    </row>
    <row r="97" spans="2:4" x14ac:dyDescent="0.25">
      <c r="B97" s="42" t="s">
        <v>76</v>
      </c>
      <c r="D97" s="41">
        <v>16.127140000000001</v>
      </c>
    </row>
    <row r="98" spans="2:4" x14ac:dyDescent="0.25">
      <c r="B98" s="42" t="s">
        <v>77</v>
      </c>
      <c r="D98" s="41">
        <v>16.077919999999999</v>
      </c>
    </row>
    <row r="99" spans="2:4" x14ac:dyDescent="0.25">
      <c r="B99" s="42" t="s">
        <v>78</v>
      </c>
      <c r="D99" s="41">
        <v>17.03641</v>
      </c>
    </row>
    <row r="100" spans="2:4" x14ac:dyDescent="0.25">
      <c r="B100" s="42" t="s">
        <v>79</v>
      </c>
      <c r="D100" s="41">
        <v>15.869579999999999</v>
      </c>
    </row>
    <row r="101" spans="2:4" ht="12.75" customHeight="1" x14ac:dyDescent="0.25">
      <c r="B101" s="42" t="s">
        <v>80</v>
      </c>
      <c r="D101" s="51">
        <v>16.84272</v>
      </c>
    </row>
    <row r="102" spans="2:4" ht="12.75" customHeight="1" x14ac:dyDescent="0.25">
      <c r="B102" s="42" t="s">
        <v>81</v>
      </c>
      <c r="D102" s="51">
        <v>14.805350000000001</v>
      </c>
    </row>
    <row r="103" spans="2:4" ht="12.75" customHeight="1" x14ac:dyDescent="0.25">
      <c r="B103" s="42" t="s">
        <v>82</v>
      </c>
      <c r="D103" s="51">
        <v>16.50601</v>
      </c>
    </row>
    <row r="104" spans="2:4" ht="12.75" customHeight="1" x14ac:dyDescent="0.25">
      <c r="B104" s="42" t="s">
        <v>83</v>
      </c>
      <c r="D104" s="51">
        <v>15.725379999999999</v>
      </c>
    </row>
    <row r="105" spans="2:4" x14ac:dyDescent="0.25">
      <c r="B105" s="42" t="s">
        <v>84</v>
      </c>
      <c r="D105" s="41">
        <v>15.08282</v>
      </c>
    </row>
    <row r="106" spans="2:4" x14ac:dyDescent="0.25">
      <c r="B106" s="42" t="s">
        <v>85</v>
      </c>
      <c r="D106" s="41">
        <v>15.203670000000001</v>
      </c>
    </row>
    <row r="107" spans="2:4" x14ac:dyDescent="0.25">
      <c r="B107" s="42" t="s">
        <v>86</v>
      </c>
      <c r="D107" s="41">
        <v>15.08226</v>
      </c>
    </row>
    <row r="108" spans="2:4" x14ac:dyDescent="0.25">
      <c r="B108" s="42" t="s">
        <v>87</v>
      </c>
      <c r="D108" s="41">
        <v>17.83362</v>
      </c>
    </row>
    <row r="109" spans="2:4" x14ac:dyDescent="0.25">
      <c r="B109" s="42" t="s">
        <v>88</v>
      </c>
      <c r="D109" s="41">
        <v>15.259729999999999</v>
      </c>
    </row>
    <row r="110" spans="2:4" x14ac:dyDescent="0.25">
      <c r="B110" s="42" t="s">
        <v>89</v>
      </c>
      <c r="D110" s="41">
        <v>15.43915</v>
      </c>
    </row>
    <row r="111" spans="2:4" x14ac:dyDescent="0.25">
      <c r="B111" s="42" t="s">
        <v>90</v>
      </c>
      <c r="D111" s="41">
        <v>15.668229999999999</v>
      </c>
    </row>
    <row r="112" spans="2:4" x14ac:dyDescent="0.25">
      <c r="B112" s="42" t="s">
        <v>91</v>
      </c>
      <c r="D112" s="41">
        <v>15.3691</v>
      </c>
    </row>
    <row r="113" spans="2:4" x14ac:dyDescent="0.25">
      <c r="B113" s="42" t="s">
        <v>92</v>
      </c>
      <c r="D113" s="41">
        <v>16.127890000000001</v>
      </c>
    </row>
    <row r="114" spans="2:4" x14ac:dyDescent="0.25">
      <c r="B114" s="42" t="s">
        <v>93</v>
      </c>
      <c r="D114" s="41">
        <v>17.520330000000001</v>
      </c>
    </row>
    <row r="115" spans="2:4" x14ac:dyDescent="0.25">
      <c r="B115" s="42" t="s">
        <v>94</v>
      </c>
      <c r="D115" s="41">
        <v>14.63334</v>
      </c>
    </row>
    <row r="116" spans="2:4" x14ac:dyDescent="0.25">
      <c r="B116" s="42" t="s">
        <v>95</v>
      </c>
      <c r="D116" s="41">
        <v>15.690300000000001</v>
      </c>
    </row>
    <row r="117" spans="2:4" x14ac:dyDescent="0.25">
      <c r="B117" s="42" t="s">
        <v>96</v>
      </c>
      <c r="D117" s="41">
        <v>16.186589999999999</v>
      </c>
    </row>
    <row r="118" spans="2:4" ht="13.5" thickBot="1" x14ac:dyDescent="0.3">
      <c r="B118" s="46" t="s">
        <v>97</v>
      </c>
      <c r="C118" s="53"/>
      <c r="D118" s="52">
        <v>19.55667</v>
      </c>
    </row>
  </sheetData>
  <sheetProtection sheet="1" objects="1" scenarios="1" selectLockedCells="1"/>
  <mergeCells count="7">
    <mergeCell ref="C11:D11"/>
    <mergeCell ref="B2:D2"/>
    <mergeCell ref="C4:D4"/>
    <mergeCell ref="C6:D6"/>
    <mergeCell ref="C8:D8"/>
    <mergeCell ref="C9:D9"/>
    <mergeCell ref="C10:D10"/>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showErrorMessage="1" error="Please select a state from the drop down list." xr:uid="{BD78ED79-84DB-4455-A547-A3D101E371EF}">
          <x14:formula1>
            <xm:f>'MSG Data'!$B$2:$B$53</xm:f>
          </x14:formula1>
          <xm:sqref>B5</xm:sqref>
        </x14:dataValidation>
        <x14:dataValidation type="list" showErrorMessage="1" error="Please select a state from the drop down list." xr:uid="{883E4F26-09F2-41D2-A2DC-4C1DB6F8CBF5}">
          <x14:formula1>
            <xm:f>'MSG Data'!$A$2:$A$53</xm:f>
          </x14:formula1>
          <xm:sqref>B4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6A211-96AD-4862-9757-5FF3A4A94DFA}">
  <dimension ref="A1:AC57"/>
  <sheetViews>
    <sheetView workbookViewId="0">
      <pane xSplit="1" ySplit="4" topLeftCell="B5" activePane="bottomRight" state="frozen"/>
      <selection pane="topRight" activeCell="B1" sqref="B1"/>
      <selection pane="bottomLeft" activeCell="A5" sqref="A5"/>
      <selection pane="bottomRight" sqref="A1:AC1"/>
    </sheetView>
  </sheetViews>
  <sheetFormatPr defaultRowHeight="15" x14ac:dyDescent="0.25"/>
  <cols>
    <col min="1" max="1" width="16.42578125" style="8" customWidth="1"/>
    <col min="2" max="5" width="7.7109375" style="8" customWidth="1"/>
    <col min="6" max="6" width="7.7109375" style="59" customWidth="1"/>
    <col min="7" max="7" width="8.7109375" customWidth="1"/>
    <col min="8" max="8" width="0.85546875" customWidth="1"/>
    <col min="9" max="11" width="7.7109375" style="8" customWidth="1"/>
    <col min="12" max="12" width="7.7109375" style="65" customWidth="1"/>
    <col min="13" max="13" width="8.7109375" customWidth="1"/>
    <col min="14" max="14" width="0.85546875" customWidth="1"/>
    <col min="15" max="17" width="7.7109375" style="8" customWidth="1"/>
    <col min="18" max="18" width="7.7109375" style="67" customWidth="1"/>
    <col min="19" max="19" width="8.7109375" customWidth="1"/>
    <col min="20" max="20" width="0.85546875" customWidth="1"/>
    <col min="21" max="22" width="7.7109375" style="8" customWidth="1"/>
    <col min="23" max="23" width="7.7109375" style="65" customWidth="1"/>
    <col min="24" max="24" width="8.7109375" customWidth="1"/>
    <col min="25" max="25" width="0.85546875" customWidth="1"/>
    <col min="26" max="27" width="7.7109375" style="8" customWidth="1"/>
    <col min="28" max="28" width="7.7109375" style="65" customWidth="1"/>
    <col min="29" max="29" width="8.7109375" customWidth="1"/>
  </cols>
  <sheetData>
    <row r="1" spans="1:29" ht="20.25" x14ac:dyDescent="0.35">
      <c r="A1" s="132" t="s">
        <v>267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row>
    <row r="2" spans="1:29" x14ac:dyDescent="0.25">
      <c r="A2" s="75"/>
      <c r="B2" s="133" t="s">
        <v>268</v>
      </c>
      <c r="C2" s="133"/>
      <c r="D2" s="133"/>
      <c r="E2" s="133"/>
      <c r="F2" s="133"/>
      <c r="G2" s="133"/>
      <c r="I2" s="133" t="s">
        <v>269</v>
      </c>
      <c r="J2" s="133"/>
      <c r="K2" s="133"/>
      <c r="L2" s="133"/>
      <c r="M2" s="133"/>
      <c r="O2" s="133" t="s">
        <v>270</v>
      </c>
      <c r="P2" s="133"/>
      <c r="Q2" s="133"/>
      <c r="R2" s="133"/>
      <c r="S2" s="133"/>
      <c r="U2" s="135" t="s">
        <v>271</v>
      </c>
      <c r="V2" s="135"/>
      <c r="W2" s="135"/>
      <c r="X2" s="135"/>
      <c r="Z2" s="133" t="s">
        <v>272</v>
      </c>
      <c r="AA2" s="133"/>
      <c r="AB2" s="133"/>
      <c r="AC2" s="133"/>
    </row>
    <row r="3" spans="1:29" ht="14.45" customHeight="1" x14ac:dyDescent="0.25">
      <c r="B3" s="133" t="s">
        <v>273</v>
      </c>
      <c r="C3" s="133"/>
      <c r="D3" s="133"/>
      <c r="E3" s="133"/>
      <c r="F3" s="133"/>
      <c r="I3" s="134" t="s">
        <v>274</v>
      </c>
      <c r="J3" s="134"/>
      <c r="K3" s="134"/>
      <c r="L3" s="134"/>
      <c r="O3" s="134" t="s">
        <v>274</v>
      </c>
      <c r="P3" s="134"/>
      <c r="Q3" s="134"/>
      <c r="R3" s="134"/>
      <c r="U3" s="134" t="s">
        <v>275</v>
      </c>
      <c r="V3" s="134"/>
      <c r="W3" s="134"/>
      <c r="Z3" s="134" t="s">
        <v>275</v>
      </c>
      <c r="AA3" s="134"/>
      <c r="AB3" s="134"/>
    </row>
    <row r="4" spans="1:29" x14ac:dyDescent="0.25">
      <c r="A4" s="60" t="s">
        <v>99</v>
      </c>
      <c r="B4" s="61" t="s">
        <v>276</v>
      </c>
      <c r="C4" s="61" t="s">
        <v>277</v>
      </c>
      <c r="D4" s="61" t="s">
        <v>278</v>
      </c>
      <c r="E4" s="61" t="s">
        <v>279</v>
      </c>
      <c r="F4" s="62" t="s">
        <v>280</v>
      </c>
      <c r="G4" s="74" t="s">
        <v>281</v>
      </c>
      <c r="H4" s="23"/>
      <c r="I4" s="61" t="s">
        <v>276</v>
      </c>
      <c r="J4" s="61" t="s">
        <v>277</v>
      </c>
      <c r="K4" s="61" t="s">
        <v>278</v>
      </c>
      <c r="L4" s="61" t="s">
        <v>279</v>
      </c>
      <c r="M4" s="74" t="s">
        <v>281</v>
      </c>
      <c r="N4" s="23"/>
      <c r="O4" s="61" t="s">
        <v>276</v>
      </c>
      <c r="P4" s="61" t="s">
        <v>277</v>
      </c>
      <c r="Q4" s="61" t="s">
        <v>278</v>
      </c>
      <c r="R4" s="61" t="s">
        <v>279</v>
      </c>
      <c r="S4" s="74" t="s">
        <v>281</v>
      </c>
      <c r="T4" s="23"/>
      <c r="U4" s="61" t="s">
        <v>282</v>
      </c>
      <c r="V4" s="61" t="s">
        <v>283</v>
      </c>
      <c r="W4" s="61" t="s">
        <v>284</v>
      </c>
      <c r="X4" s="74" t="s">
        <v>281</v>
      </c>
      <c r="Y4" s="23"/>
      <c r="Z4" s="61" t="s">
        <v>282</v>
      </c>
      <c r="AA4" s="61" t="s">
        <v>283</v>
      </c>
      <c r="AB4" s="61" t="s">
        <v>284</v>
      </c>
      <c r="AC4" s="74" t="s">
        <v>281</v>
      </c>
    </row>
    <row r="5" spans="1:29" x14ac:dyDescent="0.25">
      <c r="A5" s="63" t="s">
        <v>46</v>
      </c>
      <c r="B5" s="72">
        <v>0.4289</v>
      </c>
      <c r="C5" s="72">
        <v>0.40560000000000002</v>
      </c>
      <c r="D5" s="72">
        <v>0.36630000000000001</v>
      </c>
      <c r="E5" s="72">
        <v>0.2928</v>
      </c>
      <c r="F5" s="72">
        <v>0.36199999999999999</v>
      </c>
      <c r="G5" s="76">
        <v>0.32612398266792297</v>
      </c>
      <c r="I5" s="72">
        <v>0.4088</v>
      </c>
      <c r="J5" s="72">
        <v>0.4259</v>
      </c>
      <c r="K5" s="72">
        <v>0.44979999999999998</v>
      </c>
      <c r="L5" s="72">
        <v>0.40689999999999998</v>
      </c>
      <c r="M5" s="81">
        <v>0.40806904435157776</v>
      </c>
      <c r="O5" s="70">
        <v>3262</v>
      </c>
      <c r="P5" s="70">
        <v>3478.85</v>
      </c>
      <c r="Q5" s="70">
        <v>3772.68</v>
      </c>
      <c r="R5" s="71">
        <v>3844.5</v>
      </c>
      <c r="S5" s="78">
        <v>3749.9345703125</v>
      </c>
      <c r="U5" s="72">
        <v>0.4163</v>
      </c>
      <c r="V5" s="72">
        <v>0.43020000000000003</v>
      </c>
      <c r="W5" s="72">
        <v>0.42630000000000001</v>
      </c>
      <c r="X5" s="81">
        <v>0.40754416584968567</v>
      </c>
      <c r="Z5" s="72">
        <v>0.19620000000000001</v>
      </c>
      <c r="AA5" s="72">
        <v>0.28079999999999999</v>
      </c>
      <c r="AB5" s="72">
        <v>0.38290000000000002</v>
      </c>
      <c r="AC5" s="81">
        <v>0.29923015832901001</v>
      </c>
    </row>
    <row r="6" spans="1:29" x14ac:dyDescent="0.25">
      <c r="A6" s="63" t="s">
        <v>47</v>
      </c>
      <c r="B6" s="72">
        <v>0.36420000000000002</v>
      </c>
      <c r="C6" s="72">
        <v>0.41010000000000002</v>
      </c>
      <c r="D6" s="72">
        <v>0.23100000000000001</v>
      </c>
      <c r="E6" s="72">
        <v>9.7799999999999998E-2</v>
      </c>
      <c r="F6" s="72">
        <v>0.2019</v>
      </c>
      <c r="G6" s="76">
        <v>0.23847310245037079</v>
      </c>
      <c r="I6" s="72">
        <v>0.35949999999999999</v>
      </c>
      <c r="J6" s="72">
        <v>0.23799999999999999</v>
      </c>
      <c r="K6" s="72">
        <v>0.37380000000000002</v>
      </c>
      <c r="L6" s="72">
        <v>0.3805</v>
      </c>
      <c r="M6" s="81">
        <v>0.3423706591129303</v>
      </c>
      <c r="O6" s="68">
        <v>4072</v>
      </c>
      <c r="P6" s="68">
        <v>4046</v>
      </c>
      <c r="Q6" s="68">
        <v>4300.26</v>
      </c>
      <c r="R6" s="67">
        <v>4721.9399999999996</v>
      </c>
      <c r="S6" s="79">
        <v>4716.90966796875</v>
      </c>
      <c r="U6" s="72">
        <v>0.1119</v>
      </c>
      <c r="V6" s="72">
        <v>0.38750000000000001</v>
      </c>
      <c r="W6" s="72">
        <v>0.35920000000000002</v>
      </c>
      <c r="X6" s="81">
        <v>0.36614543199539185</v>
      </c>
      <c r="Z6" s="72">
        <v>9.5000000000000001E-2</v>
      </c>
      <c r="AA6" s="72">
        <v>0.36969999999999997</v>
      </c>
      <c r="AB6" s="72">
        <v>0.22800000000000001</v>
      </c>
      <c r="AC6" s="81">
        <v>0.22374849021434784</v>
      </c>
    </row>
    <row r="7" spans="1:29" x14ac:dyDescent="0.25">
      <c r="A7" s="63" t="s">
        <v>48</v>
      </c>
      <c r="B7" s="72">
        <v>0.5665</v>
      </c>
      <c r="C7" s="72">
        <v>0.53710000000000002</v>
      </c>
      <c r="D7" s="72">
        <v>0.49</v>
      </c>
      <c r="E7" s="72">
        <v>0.40389999999999998</v>
      </c>
      <c r="F7" s="72">
        <v>0.19650000000000001</v>
      </c>
      <c r="G7" s="76">
        <v>0.34153845906257629</v>
      </c>
      <c r="I7" s="72">
        <v>0.42259999999999998</v>
      </c>
      <c r="J7" s="72">
        <v>0.8</v>
      </c>
      <c r="K7" s="72">
        <v>0.52829999999999999</v>
      </c>
      <c r="L7" s="72">
        <v>0.4909</v>
      </c>
      <c r="M7" s="81">
        <v>0.5965036153793335</v>
      </c>
      <c r="O7" s="68">
        <v>4790</v>
      </c>
      <c r="P7" s="68">
        <v>5590</v>
      </c>
      <c r="Q7" s="68">
        <v>6081</v>
      </c>
      <c r="R7" s="67">
        <v>6618</v>
      </c>
      <c r="S7" s="79">
        <v>6371.40185546875</v>
      </c>
      <c r="U7" s="72">
        <v>0.53</v>
      </c>
      <c r="V7" s="72">
        <v>0.69289999999999996</v>
      </c>
      <c r="W7" s="72">
        <v>0.27350000000000002</v>
      </c>
      <c r="X7" s="81">
        <v>0.45165672898292542</v>
      </c>
      <c r="Z7" s="72">
        <v>0.28999999999999998</v>
      </c>
      <c r="AA7" s="72">
        <v>0.3</v>
      </c>
      <c r="AB7" s="72">
        <v>0.25109999999999999</v>
      </c>
      <c r="AC7" s="81">
        <v>0.26747244596481323</v>
      </c>
    </row>
    <row r="8" spans="1:29" x14ac:dyDescent="0.25">
      <c r="A8" s="63" t="s">
        <v>49</v>
      </c>
      <c r="B8" s="72">
        <v>0.42809999999999998</v>
      </c>
      <c r="C8" s="72">
        <v>0.49719999999999998</v>
      </c>
      <c r="D8" s="72">
        <v>0.48199999999999998</v>
      </c>
      <c r="E8" s="72">
        <v>0.47089999999999999</v>
      </c>
      <c r="F8" s="72">
        <v>0.55730000000000002</v>
      </c>
      <c r="G8" s="76">
        <v>0.50183725357055664</v>
      </c>
      <c r="I8" s="72">
        <v>0.2288</v>
      </c>
      <c r="J8" s="72">
        <v>0.42549999999999999</v>
      </c>
      <c r="K8" s="72">
        <v>0.43990000000000001</v>
      </c>
      <c r="L8" s="72">
        <v>0.40920000000000001</v>
      </c>
      <c r="M8" s="81">
        <v>0.43576285243034363</v>
      </c>
      <c r="O8" s="68">
        <v>3542</v>
      </c>
      <c r="P8" s="68">
        <v>3955.71</v>
      </c>
      <c r="Q8" s="68">
        <v>5077.09</v>
      </c>
      <c r="R8" s="67">
        <v>4438.08</v>
      </c>
      <c r="S8" s="79">
        <v>4375.39013671875</v>
      </c>
      <c r="U8" s="72">
        <v>0.46850000000000003</v>
      </c>
      <c r="V8" s="72">
        <v>0.3533</v>
      </c>
      <c r="W8" s="72">
        <v>0.2082</v>
      </c>
      <c r="X8" s="81">
        <v>0.27694761753082275</v>
      </c>
      <c r="Z8" s="72">
        <v>0.48359999999999997</v>
      </c>
      <c r="AA8" s="72">
        <v>0.61799999999999999</v>
      </c>
      <c r="AB8" s="72">
        <v>0.45319999999999999</v>
      </c>
      <c r="AC8" s="81">
        <v>0.46312594413757324</v>
      </c>
    </row>
    <row r="9" spans="1:29" x14ac:dyDescent="0.25">
      <c r="A9" s="58" t="s">
        <v>50</v>
      </c>
      <c r="B9" s="73">
        <v>0.39660000000000001</v>
      </c>
      <c r="C9" s="73">
        <v>0.45279999999999998</v>
      </c>
      <c r="D9" s="73">
        <v>0.4582</v>
      </c>
      <c r="E9" s="73">
        <v>0.38779999999999998</v>
      </c>
      <c r="F9" s="73">
        <v>0.33560000000000001</v>
      </c>
      <c r="G9" s="77">
        <v>0.29362469911575317</v>
      </c>
      <c r="H9" s="23"/>
      <c r="I9" s="73">
        <v>5.3E-3</v>
      </c>
      <c r="J9" s="73">
        <v>4.2999999999999997E-2</v>
      </c>
      <c r="K9" s="73">
        <v>0.18329999999999999</v>
      </c>
      <c r="L9" s="73">
        <v>0.18490000000000001</v>
      </c>
      <c r="M9" s="82">
        <v>0.36209589147821386</v>
      </c>
      <c r="N9" s="23"/>
      <c r="O9" s="69">
        <v>4557</v>
      </c>
      <c r="P9" s="69">
        <v>5534</v>
      </c>
      <c r="Q9" s="69">
        <v>4800</v>
      </c>
      <c r="R9" s="66">
        <v>5375</v>
      </c>
      <c r="S9" s="80">
        <v>4950.3840942382813</v>
      </c>
      <c r="T9" s="23"/>
      <c r="U9" s="73">
        <v>1.26E-2</v>
      </c>
      <c r="V9" s="73">
        <v>8.4199999999999997E-2</v>
      </c>
      <c r="W9" s="73">
        <v>0.1618</v>
      </c>
      <c r="X9" s="82">
        <v>0.35334743833055304</v>
      </c>
      <c r="Y9" s="23"/>
      <c r="Z9" s="73">
        <v>3.4299999999999997E-2</v>
      </c>
      <c r="AA9" s="73">
        <v>5.8200000000000002E-2</v>
      </c>
      <c r="AB9" s="73">
        <v>0.1226</v>
      </c>
      <c r="AC9" s="82">
        <v>0.36544268671423197</v>
      </c>
    </row>
    <row r="10" spans="1:29" x14ac:dyDescent="0.25">
      <c r="A10" s="63" t="s">
        <v>51</v>
      </c>
      <c r="B10" s="72">
        <v>0.30790000000000001</v>
      </c>
      <c r="C10" s="72">
        <v>0.30470000000000003</v>
      </c>
      <c r="D10" s="72">
        <v>0.309</v>
      </c>
      <c r="E10" s="72">
        <v>0.2329</v>
      </c>
      <c r="F10" s="72">
        <v>0.44159999999999999</v>
      </c>
      <c r="G10" s="76">
        <v>0.26504325866699219</v>
      </c>
      <c r="I10" s="72">
        <v>0.40949999999999998</v>
      </c>
      <c r="J10" s="72">
        <v>0.22</v>
      </c>
      <c r="K10" s="72">
        <v>0.2145</v>
      </c>
      <c r="L10" s="72">
        <v>0.2147</v>
      </c>
      <c r="M10" s="81">
        <v>0.16706278920173645</v>
      </c>
      <c r="O10" s="68">
        <v>4051.03</v>
      </c>
      <c r="P10" s="68">
        <v>5426.21</v>
      </c>
      <c r="Q10" s="68">
        <v>6195.81</v>
      </c>
      <c r="R10" s="67">
        <v>5942.5</v>
      </c>
      <c r="S10" s="79">
        <v>6085.1181640625</v>
      </c>
      <c r="U10" s="72">
        <v>0.24299999999999999</v>
      </c>
      <c r="V10" s="72">
        <v>0.21879999999999999</v>
      </c>
      <c r="W10" s="72">
        <v>0.1157</v>
      </c>
      <c r="X10" s="81">
        <v>0.17803260684013367</v>
      </c>
      <c r="Z10" s="72">
        <v>0.06</v>
      </c>
      <c r="AA10" s="72">
        <v>0.1086</v>
      </c>
      <c r="AB10" s="72">
        <v>0.17499999999999999</v>
      </c>
      <c r="AC10" s="81">
        <v>0.21762926876544952</v>
      </c>
    </row>
    <row r="11" spans="1:29" x14ac:dyDescent="0.25">
      <c r="A11" s="63" t="s">
        <v>52</v>
      </c>
      <c r="B11" s="72">
        <v>0.42270000000000002</v>
      </c>
      <c r="C11" s="72">
        <v>0.40899999999999997</v>
      </c>
      <c r="D11" s="72">
        <v>0.44369999999999998</v>
      </c>
      <c r="E11" s="72">
        <v>0.28599999999999998</v>
      </c>
      <c r="F11" s="72">
        <v>0.33310000000000001</v>
      </c>
      <c r="G11" s="76">
        <v>0.38550925403833392</v>
      </c>
      <c r="I11" s="72">
        <v>0.55740000000000001</v>
      </c>
      <c r="J11" s="72">
        <v>0.55000000000000004</v>
      </c>
      <c r="K11" s="72">
        <v>0.27400000000000002</v>
      </c>
      <c r="L11" s="72">
        <v>0.28720000000000001</v>
      </c>
      <c r="M11" s="81">
        <v>0.36209589147821386</v>
      </c>
      <c r="O11" s="68">
        <v>4320</v>
      </c>
      <c r="P11" s="68">
        <v>6580</v>
      </c>
      <c r="Q11" s="68">
        <v>5137.87</v>
      </c>
      <c r="R11" s="67">
        <v>4738.8</v>
      </c>
      <c r="S11" s="79">
        <v>4950.3840942382813</v>
      </c>
      <c r="U11" s="72">
        <v>0.71</v>
      </c>
      <c r="V11" s="72">
        <v>0.28899999999999998</v>
      </c>
      <c r="W11" s="72">
        <v>0.30740000000000001</v>
      </c>
      <c r="X11" s="81">
        <v>0.35334743833055304</v>
      </c>
      <c r="Z11" s="72">
        <v>0.83860000000000001</v>
      </c>
      <c r="AA11" s="72">
        <v>0.22700000000000001</v>
      </c>
      <c r="AB11" s="72">
        <v>0.32200000000000001</v>
      </c>
      <c r="AC11" s="81">
        <v>0.36544268671423197</v>
      </c>
    </row>
    <row r="12" spans="1:29" x14ac:dyDescent="0.25">
      <c r="A12" s="63" t="s">
        <v>53</v>
      </c>
      <c r="B12" s="72">
        <v>0.60560000000000003</v>
      </c>
      <c r="C12" s="72">
        <v>0.61560000000000004</v>
      </c>
      <c r="D12" s="72">
        <v>0.64590000000000003</v>
      </c>
      <c r="E12" s="72">
        <v>0.44790000000000002</v>
      </c>
      <c r="F12" s="72">
        <v>0.49359999999999998</v>
      </c>
      <c r="G12" s="76">
        <v>0.48188388347625732</v>
      </c>
      <c r="I12" s="72">
        <v>0.3584</v>
      </c>
      <c r="J12" s="72">
        <v>0.44900000000000001</v>
      </c>
      <c r="K12" s="72">
        <v>0.42880000000000001</v>
      </c>
      <c r="L12" s="72">
        <v>0.4017</v>
      </c>
      <c r="M12" s="81">
        <v>0.30960381031036377</v>
      </c>
      <c r="O12" s="68">
        <v>0</v>
      </c>
      <c r="P12" s="68">
        <v>1</v>
      </c>
      <c r="Q12" s="68">
        <v>4160</v>
      </c>
      <c r="R12" s="67">
        <v>6021</v>
      </c>
      <c r="S12" s="79">
        <v>4950.3840942382813</v>
      </c>
      <c r="U12" s="72">
        <v>0.45390000000000003</v>
      </c>
      <c r="V12" s="72">
        <v>0.42370000000000002</v>
      </c>
      <c r="W12" s="72">
        <v>0.43099999999999999</v>
      </c>
      <c r="X12" s="81">
        <v>0.38808715343475342</v>
      </c>
      <c r="Z12" s="72">
        <v>0.153</v>
      </c>
      <c r="AA12" s="72">
        <v>0.255</v>
      </c>
      <c r="AB12" s="72">
        <v>0.3765</v>
      </c>
      <c r="AC12" s="81">
        <v>0.29132938385009766</v>
      </c>
    </row>
    <row r="13" spans="1:29" x14ac:dyDescent="0.25">
      <c r="A13" s="63" t="s">
        <v>54</v>
      </c>
      <c r="B13" s="72">
        <v>0.36559999999999998</v>
      </c>
      <c r="C13" s="72">
        <v>0.46150000000000002</v>
      </c>
      <c r="D13" s="72">
        <v>0.498</v>
      </c>
      <c r="E13" s="72">
        <v>0.41599999999999998</v>
      </c>
      <c r="F13" s="72">
        <v>0.55630000000000002</v>
      </c>
      <c r="G13" s="76">
        <v>0.51403379440307617</v>
      </c>
      <c r="I13" s="72">
        <v>0.17499999999999999</v>
      </c>
      <c r="J13" s="72">
        <v>0.16689999999999999</v>
      </c>
      <c r="K13" s="72">
        <v>0.21590000000000001</v>
      </c>
      <c r="L13" s="72">
        <v>0.1512</v>
      </c>
      <c r="M13" s="81">
        <v>0.15410231053829193</v>
      </c>
      <c r="O13" s="68">
        <v>4344</v>
      </c>
      <c r="P13" s="68">
        <v>7020</v>
      </c>
      <c r="Q13" s="68">
        <v>6409</v>
      </c>
      <c r="R13" s="67">
        <v>6890</v>
      </c>
      <c r="S13" s="79">
        <v>7436.74169921875</v>
      </c>
      <c r="U13" s="72">
        <v>0.20799999999999999</v>
      </c>
      <c r="V13" s="72">
        <v>0.19600000000000001</v>
      </c>
      <c r="W13" s="72">
        <v>0.1201</v>
      </c>
      <c r="X13" s="81">
        <v>0.13231173157691956</v>
      </c>
      <c r="Z13" s="72">
        <v>0.442</v>
      </c>
      <c r="AA13" s="72">
        <v>0.54100000000000004</v>
      </c>
      <c r="AB13" s="72">
        <v>0.44869999999999999</v>
      </c>
      <c r="AC13" s="81">
        <v>0.45285448431968689</v>
      </c>
    </row>
    <row r="14" spans="1:29" x14ac:dyDescent="0.25">
      <c r="A14" s="58" t="s">
        <v>55</v>
      </c>
      <c r="B14" s="73">
        <v>0.30209999999999998</v>
      </c>
      <c r="C14" s="73">
        <v>0.30099999999999999</v>
      </c>
      <c r="D14" s="73">
        <v>0.2495</v>
      </c>
      <c r="E14" s="73">
        <v>0.219</v>
      </c>
      <c r="F14" s="73">
        <v>0.25359999999999999</v>
      </c>
      <c r="G14" s="77">
        <v>0.20271465182304382</v>
      </c>
      <c r="H14" s="23"/>
      <c r="I14" s="73">
        <v>0.25669999999999998</v>
      </c>
      <c r="J14" s="73">
        <v>0.26829999999999998</v>
      </c>
      <c r="K14" s="73">
        <v>0.26800000000000002</v>
      </c>
      <c r="L14" s="73">
        <v>0.24</v>
      </c>
      <c r="M14" s="82">
        <v>0.30528253316879272</v>
      </c>
      <c r="N14" s="23"/>
      <c r="O14" s="69">
        <v>4119</v>
      </c>
      <c r="P14" s="69">
        <v>4392</v>
      </c>
      <c r="Q14" s="69">
        <v>4695</v>
      </c>
      <c r="R14" s="66">
        <v>4617</v>
      </c>
      <c r="S14" s="80">
        <v>4980.07470703125</v>
      </c>
      <c r="T14" s="23"/>
      <c r="U14" s="73">
        <v>0.25879999999999997</v>
      </c>
      <c r="V14" s="73">
        <v>0.27200000000000002</v>
      </c>
      <c r="W14" s="73">
        <v>0.24049999999999999</v>
      </c>
      <c r="X14" s="82">
        <v>0.17591342329978943</v>
      </c>
      <c r="Y14" s="23"/>
      <c r="Z14" s="73">
        <v>9.5100000000000004E-2</v>
      </c>
      <c r="AA14" s="73">
        <v>0.60299999999999998</v>
      </c>
      <c r="AB14" s="73">
        <v>0.23200000000000001</v>
      </c>
      <c r="AC14" s="82">
        <v>0.31862127780914307</v>
      </c>
    </row>
    <row r="15" spans="1:29" x14ac:dyDescent="0.25">
      <c r="A15" s="63" t="s">
        <v>56</v>
      </c>
      <c r="B15" s="72">
        <v>0.55059999999999998</v>
      </c>
      <c r="C15" s="72">
        <v>0.52880000000000005</v>
      </c>
      <c r="D15" s="72">
        <v>0.53400000000000003</v>
      </c>
      <c r="E15" s="72">
        <v>0.37490000000000001</v>
      </c>
      <c r="F15" s="72">
        <v>0.40410000000000001</v>
      </c>
      <c r="G15" s="76">
        <v>0.4215158224105835</v>
      </c>
      <c r="I15" s="72">
        <v>0.39960000000000001</v>
      </c>
      <c r="J15" s="72">
        <v>0.4088</v>
      </c>
      <c r="K15" s="72">
        <v>0.42720000000000002</v>
      </c>
      <c r="L15" s="72">
        <v>0.4138</v>
      </c>
      <c r="M15" s="81">
        <v>0.37912771105766296</v>
      </c>
      <c r="O15" s="68">
        <v>3683.03</v>
      </c>
      <c r="P15" s="68">
        <v>3756.21</v>
      </c>
      <c r="Q15" s="68">
        <v>3939.65</v>
      </c>
      <c r="R15" s="67">
        <v>4234.13</v>
      </c>
      <c r="S15" s="79">
        <v>4453.92236328125</v>
      </c>
      <c r="U15" s="72">
        <v>0.40699999999999997</v>
      </c>
      <c r="V15" s="72">
        <v>0.4093</v>
      </c>
      <c r="W15" s="72">
        <v>0.42580000000000001</v>
      </c>
      <c r="X15" s="81">
        <v>0.40112572908401489</v>
      </c>
      <c r="Z15" s="72">
        <v>0.43380000000000002</v>
      </c>
      <c r="AA15" s="72">
        <v>0.57320000000000004</v>
      </c>
      <c r="AB15" s="72">
        <v>0.5998</v>
      </c>
      <c r="AC15" s="81">
        <v>0.51373851299285889</v>
      </c>
    </row>
    <row r="16" spans="1:29" x14ac:dyDescent="0.25">
      <c r="A16" s="63" t="s">
        <v>57</v>
      </c>
      <c r="B16" s="72">
        <v>0.34160000000000001</v>
      </c>
      <c r="C16" s="72">
        <v>0.39290000000000003</v>
      </c>
      <c r="D16" s="72">
        <v>0.3851</v>
      </c>
      <c r="E16" s="72">
        <v>0.2989</v>
      </c>
      <c r="F16" s="72">
        <v>0.34379999999999999</v>
      </c>
      <c r="G16" s="76">
        <v>0.38550925403833392</v>
      </c>
      <c r="I16" s="72">
        <v>2.5999999999999999E-3</v>
      </c>
      <c r="J16" s="72">
        <v>8.4000000000000005E-2</v>
      </c>
      <c r="K16" s="72">
        <v>0.16370000000000001</v>
      </c>
      <c r="L16" s="72">
        <v>0.16300000000000001</v>
      </c>
      <c r="M16" s="81">
        <v>0.36209589147821386</v>
      </c>
      <c r="O16" s="68">
        <v>0</v>
      </c>
      <c r="P16" s="68">
        <v>1</v>
      </c>
      <c r="Q16" s="68">
        <v>7200</v>
      </c>
      <c r="R16" s="67">
        <v>7930.5</v>
      </c>
      <c r="S16" s="79">
        <v>4950.3840942382813</v>
      </c>
      <c r="U16" s="72">
        <v>0.113</v>
      </c>
      <c r="V16" s="72">
        <v>0.16769999999999999</v>
      </c>
      <c r="W16" s="72">
        <v>0.15190000000000001</v>
      </c>
      <c r="X16" s="81">
        <v>0.35334743833055304</v>
      </c>
      <c r="Z16" s="72">
        <v>4.5999999999999999E-2</v>
      </c>
      <c r="AA16" s="72">
        <v>3.5400000000000001E-2</v>
      </c>
      <c r="AB16" s="72">
        <v>6.2399999999999997E-2</v>
      </c>
      <c r="AC16" s="81">
        <v>0.36544268671423197</v>
      </c>
    </row>
    <row r="17" spans="1:29" x14ac:dyDescent="0.25">
      <c r="A17" s="63" t="s">
        <v>58</v>
      </c>
      <c r="B17" s="72">
        <v>0.38390000000000002</v>
      </c>
      <c r="C17" s="72">
        <v>0.38590000000000002</v>
      </c>
      <c r="D17" s="72">
        <v>0.35439999999999999</v>
      </c>
      <c r="E17" s="72">
        <v>0.28699999999999998</v>
      </c>
      <c r="F17" s="72">
        <v>0.2712</v>
      </c>
      <c r="G17" s="76">
        <v>0.28381064534187317</v>
      </c>
      <c r="I17" s="72">
        <v>0.55689999999999995</v>
      </c>
      <c r="J17" s="72">
        <v>0.6</v>
      </c>
      <c r="K17" s="72">
        <v>0.39150000000000001</v>
      </c>
      <c r="L17" s="72">
        <v>0.32029999999999997</v>
      </c>
      <c r="M17" s="81">
        <v>0.36975100636482239</v>
      </c>
      <c r="O17" s="68">
        <v>4219</v>
      </c>
      <c r="P17" s="68">
        <v>4656</v>
      </c>
      <c r="Q17" s="68">
        <v>4570</v>
      </c>
      <c r="R17" s="67">
        <v>3900</v>
      </c>
      <c r="S17" s="79">
        <v>5614.2958984375</v>
      </c>
      <c r="U17" s="72">
        <v>0.39</v>
      </c>
      <c r="V17" s="72">
        <v>0.39140000000000003</v>
      </c>
      <c r="W17" s="72">
        <v>0.2051</v>
      </c>
      <c r="X17" s="81">
        <v>0.36192110180854797</v>
      </c>
      <c r="Z17" s="72">
        <v>2.2000000000000001E-3</v>
      </c>
      <c r="AA17" s="72">
        <v>0.53400000000000003</v>
      </c>
      <c r="AB17" s="72">
        <v>0.59840000000000004</v>
      </c>
      <c r="AC17" s="81">
        <v>0.4513201117515564</v>
      </c>
    </row>
    <row r="18" spans="1:29" x14ac:dyDescent="0.25">
      <c r="A18" s="63" t="s">
        <v>59</v>
      </c>
      <c r="B18" s="72">
        <v>0.42770000000000002</v>
      </c>
      <c r="C18" s="72">
        <v>0.44569999999999999</v>
      </c>
      <c r="D18" s="72">
        <v>0.44600000000000001</v>
      </c>
      <c r="E18" s="72">
        <v>0.33260000000000001</v>
      </c>
      <c r="F18" s="72">
        <v>0.31580000000000003</v>
      </c>
      <c r="G18" s="76">
        <v>0.33945676684379578</v>
      </c>
      <c r="I18" s="72">
        <v>0.29559999999999997</v>
      </c>
      <c r="J18" s="72">
        <v>0.27600000000000002</v>
      </c>
      <c r="K18" s="72">
        <v>0.27600000000000002</v>
      </c>
      <c r="L18" s="72">
        <v>0.25600000000000001</v>
      </c>
      <c r="M18" s="81">
        <v>0.2505456805229187</v>
      </c>
      <c r="O18" s="68">
        <v>4393</v>
      </c>
      <c r="P18" s="68">
        <v>4650</v>
      </c>
      <c r="Q18" s="68">
        <v>4791</v>
      </c>
      <c r="R18" s="67">
        <v>5053</v>
      </c>
      <c r="S18" s="79">
        <v>4922.99072265625</v>
      </c>
      <c r="U18" s="72">
        <v>0.28220000000000001</v>
      </c>
      <c r="V18" s="72">
        <v>0.27379999999999999</v>
      </c>
      <c r="W18" s="72">
        <v>0.2671</v>
      </c>
      <c r="X18" s="81">
        <v>0.20810483396053314</v>
      </c>
      <c r="Z18" s="72">
        <v>0.26400000000000001</v>
      </c>
      <c r="AA18" s="72">
        <v>0.33069999999999999</v>
      </c>
      <c r="AB18" s="72">
        <v>0.34860000000000002</v>
      </c>
      <c r="AC18" s="81">
        <v>0.22720880806446075</v>
      </c>
    </row>
    <row r="19" spans="1:29" x14ac:dyDescent="0.25">
      <c r="A19" s="58" t="s">
        <v>60</v>
      </c>
      <c r="B19" s="73">
        <v>0.56830000000000003</v>
      </c>
      <c r="C19" s="73">
        <v>0.63</v>
      </c>
      <c r="D19" s="73">
        <v>0.66830000000000001</v>
      </c>
      <c r="E19" s="73">
        <v>0.63470000000000004</v>
      </c>
      <c r="F19" s="73">
        <v>0.68769999999999998</v>
      </c>
      <c r="G19" s="77">
        <v>0.61063122749328613</v>
      </c>
      <c r="H19" s="23"/>
      <c r="I19" s="73">
        <v>0.31790000000000002</v>
      </c>
      <c r="J19" s="73">
        <v>0.31869999999999998</v>
      </c>
      <c r="K19" s="73">
        <v>0.52349999999999997</v>
      </c>
      <c r="L19" s="73">
        <v>0.4551</v>
      </c>
      <c r="M19" s="82">
        <v>0.35578599572181702</v>
      </c>
      <c r="N19" s="23"/>
      <c r="O19" s="69">
        <v>0</v>
      </c>
      <c r="P19" s="69">
        <v>4847</v>
      </c>
      <c r="Q19" s="69">
        <v>4753</v>
      </c>
      <c r="R19" s="66">
        <v>4995</v>
      </c>
      <c r="S19" s="80">
        <v>4950.3840942382813</v>
      </c>
      <c r="T19" s="23"/>
      <c r="U19" s="73">
        <v>0.54830000000000001</v>
      </c>
      <c r="V19" s="73">
        <v>0.75509999999999999</v>
      </c>
      <c r="W19" s="73">
        <v>0.71340000000000003</v>
      </c>
      <c r="X19" s="82">
        <v>0.65765035152435303</v>
      </c>
      <c r="Y19" s="23"/>
      <c r="Z19" s="73">
        <v>0.59519999999999995</v>
      </c>
      <c r="AA19" s="73">
        <v>0.7097</v>
      </c>
      <c r="AB19" s="73">
        <v>0.67830000000000001</v>
      </c>
      <c r="AC19" s="82">
        <v>0.64487540721893311</v>
      </c>
    </row>
    <row r="20" spans="1:29" x14ac:dyDescent="0.25">
      <c r="A20" s="63" t="s">
        <v>61</v>
      </c>
      <c r="B20" s="72">
        <v>0.44269999999999998</v>
      </c>
      <c r="C20" s="72">
        <v>0.46949999999999997</v>
      </c>
      <c r="D20" s="72">
        <v>0.43840000000000001</v>
      </c>
      <c r="E20" s="72">
        <v>0.37419999999999998</v>
      </c>
      <c r="F20" s="72">
        <v>0.44429999999999997</v>
      </c>
      <c r="G20" s="76">
        <v>0.39218693971633911</v>
      </c>
      <c r="I20" s="72">
        <v>0.48180000000000001</v>
      </c>
      <c r="J20" s="72">
        <v>0.49199999999999999</v>
      </c>
      <c r="K20" s="72">
        <v>0.5766</v>
      </c>
      <c r="L20" s="72">
        <v>0.53059999999999996</v>
      </c>
      <c r="M20" s="81">
        <v>0.53188025951385498</v>
      </c>
      <c r="O20" s="68">
        <v>5019.25</v>
      </c>
      <c r="P20" s="68">
        <v>5472.02</v>
      </c>
      <c r="Q20" s="68">
        <v>5881.95</v>
      </c>
      <c r="R20" s="67">
        <v>6681.64</v>
      </c>
      <c r="S20" s="79">
        <v>6352.9921875</v>
      </c>
      <c r="U20" s="72">
        <v>0.41289999999999999</v>
      </c>
      <c r="V20" s="72">
        <v>0.55279999999999996</v>
      </c>
      <c r="W20" s="72">
        <v>0.53169999999999995</v>
      </c>
      <c r="X20" s="81">
        <v>0.541209876537323</v>
      </c>
      <c r="Z20" s="72">
        <v>0.2505</v>
      </c>
      <c r="AA20" s="72">
        <v>0.86270000000000002</v>
      </c>
      <c r="AB20" s="72">
        <v>0.77180000000000004</v>
      </c>
      <c r="AC20" s="81">
        <v>0.79807716608047485</v>
      </c>
    </row>
    <row r="21" spans="1:29" x14ac:dyDescent="0.25">
      <c r="A21" s="63" t="s">
        <v>62</v>
      </c>
      <c r="B21" s="72">
        <v>0.59930000000000005</v>
      </c>
      <c r="C21" s="72">
        <v>0.63</v>
      </c>
      <c r="D21" s="72">
        <v>0.63529999999999998</v>
      </c>
      <c r="E21" s="72">
        <v>0.60350000000000004</v>
      </c>
      <c r="F21" s="72">
        <v>0.58840000000000003</v>
      </c>
      <c r="G21" s="76">
        <v>0.60768979787826538</v>
      </c>
      <c r="I21" s="72">
        <v>0.45229999999999998</v>
      </c>
      <c r="J21" s="72">
        <v>0.48449999999999999</v>
      </c>
      <c r="K21" s="72">
        <v>0.48930000000000001</v>
      </c>
      <c r="L21" s="72">
        <v>0.57769999999999999</v>
      </c>
      <c r="M21" s="81">
        <v>0.53737252950668335</v>
      </c>
      <c r="O21" s="68">
        <v>4555</v>
      </c>
      <c r="P21" s="68">
        <v>4978</v>
      </c>
      <c r="Q21" s="68">
        <v>5064.07</v>
      </c>
      <c r="R21" s="67">
        <v>5494.64</v>
      </c>
      <c r="S21" s="79">
        <v>5733.0146484375</v>
      </c>
      <c r="U21" s="72">
        <v>0.45629999999999998</v>
      </c>
      <c r="V21" s="72">
        <v>0.4758</v>
      </c>
      <c r="W21" s="72">
        <v>0.53080000000000005</v>
      </c>
      <c r="X21" s="81">
        <v>0.49366018176078796</v>
      </c>
      <c r="Z21" s="72">
        <v>0.53700000000000003</v>
      </c>
      <c r="AA21" s="72">
        <v>0.53469999999999995</v>
      </c>
      <c r="AB21" s="72">
        <v>0.34960000000000002</v>
      </c>
      <c r="AC21" s="81">
        <v>0.43466243147850037</v>
      </c>
    </row>
    <row r="22" spans="1:29" x14ac:dyDescent="0.25">
      <c r="A22" s="63" t="s">
        <v>63</v>
      </c>
      <c r="B22" s="72">
        <v>0.55169999999999997</v>
      </c>
      <c r="C22" s="72">
        <v>0.54890000000000005</v>
      </c>
      <c r="D22" s="72">
        <v>0.51100000000000001</v>
      </c>
      <c r="E22" s="72">
        <v>0.40139999999999998</v>
      </c>
      <c r="F22" s="72">
        <v>0.41070000000000001</v>
      </c>
      <c r="G22" s="76">
        <v>0.42792412638664246</v>
      </c>
      <c r="I22" s="72">
        <v>0.51600000000000001</v>
      </c>
      <c r="J22" s="72">
        <v>0.4325</v>
      </c>
      <c r="K22" s="72">
        <v>0.35880000000000001</v>
      </c>
      <c r="L22" s="72">
        <v>0.3831</v>
      </c>
      <c r="M22" s="81">
        <v>0.42736241221427917</v>
      </c>
      <c r="O22" s="68">
        <v>6008</v>
      </c>
      <c r="P22" s="68">
        <v>4041</v>
      </c>
      <c r="Q22" s="68">
        <v>4138</v>
      </c>
      <c r="R22" s="67">
        <v>3509</v>
      </c>
      <c r="S22" s="79">
        <v>3822.269775390625</v>
      </c>
      <c r="U22" s="72">
        <v>0.4269</v>
      </c>
      <c r="V22" s="72">
        <v>0.34179999999999999</v>
      </c>
      <c r="W22" s="72">
        <v>0.33839999999999998</v>
      </c>
      <c r="X22" s="81">
        <v>0.37304016947746277</v>
      </c>
      <c r="Z22" s="72">
        <v>0.48330000000000001</v>
      </c>
      <c r="AA22" s="72">
        <v>0.20399999999999999</v>
      </c>
      <c r="AB22" s="72">
        <v>0.21990000000000001</v>
      </c>
      <c r="AC22" s="81">
        <v>0.1626678854227066</v>
      </c>
    </row>
    <row r="23" spans="1:29" x14ac:dyDescent="0.25">
      <c r="A23" s="63" t="s">
        <v>64</v>
      </c>
      <c r="B23" s="72">
        <v>0.50109999999999999</v>
      </c>
      <c r="C23" s="72">
        <v>0.53010000000000002</v>
      </c>
      <c r="D23" s="72">
        <v>0.48920000000000002</v>
      </c>
      <c r="E23" s="72">
        <v>0.42</v>
      </c>
      <c r="F23" s="72">
        <v>0.40279999999999999</v>
      </c>
      <c r="G23" s="76">
        <v>0.44224157929420471</v>
      </c>
      <c r="I23" s="72">
        <v>0.34849999999999998</v>
      </c>
      <c r="J23" s="72">
        <v>0.51400000000000001</v>
      </c>
      <c r="K23" s="72">
        <v>0.1588</v>
      </c>
      <c r="L23" s="72">
        <v>0.24779999999999999</v>
      </c>
      <c r="M23" s="81">
        <v>0.27069130539894104</v>
      </c>
      <c r="O23" s="68">
        <v>3198</v>
      </c>
      <c r="P23" s="68">
        <v>3473</v>
      </c>
      <c r="Q23" s="68">
        <v>3396</v>
      </c>
      <c r="R23" s="67">
        <v>3063</v>
      </c>
      <c r="S23" s="79">
        <v>3011.44091796875</v>
      </c>
      <c r="U23" s="72">
        <v>0.53100000000000003</v>
      </c>
      <c r="V23" s="72">
        <v>0.21</v>
      </c>
      <c r="W23" s="72">
        <v>0.27339999999999998</v>
      </c>
      <c r="X23" s="81">
        <v>0.25898775458335876</v>
      </c>
      <c r="Z23" s="72">
        <v>0.70599999999999996</v>
      </c>
      <c r="AA23" s="72">
        <v>9.8400000000000001E-2</v>
      </c>
      <c r="AB23" s="72">
        <v>0.15340000000000001</v>
      </c>
      <c r="AC23" s="81">
        <v>0.21264275908470154</v>
      </c>
    </row>
    <row r="24" spans="1:29" x14ac:dyDescent="0.25">
      <c r="A24" s="58" t="s">
        <v>65</v>
      </c>
      <c r="B24" s="73">
        <v>0.35510000000000003</v>
      </c>
      <c r="C24" s="73">
        <v>0.36609999999999998</v>
      </c>
      <c r="D24" s="73">
        <v>0.33779999999999999</v>
      </c>
      <c r="E24" s="73">
        <v>0.20660000000000001</v>
      </c>
      <c r="F24" s="73">
        <v>0.37619999999999998</v>
      </c>
      <c r="G24" s="77">
        <v>0.30130273103713989</v>
      </c>
      <c r="H24" s="23"/>
      <c r="I24" s="73">
        <v>0.42820000000000003</v>
      </c>
      <c r="J24" s="73">
        <v>0.33279999999999998</v>
      </c>
      <c r="K24" s="73">
        <v>0.35170000000000001</v>
      </c>
      <c r="L24" s="73">
        <v>0.3322</v>
      </c>
      <c r="M24" s="82">
        <v>0.33317959308624268</v>
      </c>
      <c r="N24" s="23"/>
      <c r="O24" s="69">
        <v>4191.6400000000003</v>
      </c>
      <c r="P24" s="69">
        <v>4348.82</v>
      </c>
      <c r="Q24" s="69">
        <v>4784.63</v>
      </c>
      <c r="R24" s="66">
        <v>5270.94</v>
      </c>
      <c r="S24" s="80">
        <v>5314.126953125</v>
      </c>
      <c r="T24" s="23"/>
      <c r="U24" s="73">
        <v>0.31950000000000001</v>
      </c>
      <c r="V24" s="73">
        <v>0.35139999999999999</v>
      </c>
      <c r="W24" s="73">
        <v>0.32100000000000001</v>
      </c>
      <c r="X24" s="82">
        <v>0.30672064423561096</v>
      </c>
      <c r="Y24" s="23"/>
      <c r="Z24" s="73">
        <v>0.31819999999999998</v>
      </c>
      <c r="AA24" s="73">
        <v>0.3639</v>
      </c>
      <c r="AB24" s="73">
        <v>0.48070000000000002</v>
      </c>
      <c r="AC24" s="82">
        <v>0.40632590651512146</v>
      </c>
    </row>
    <row r="25" spans="1:29" x14ac:dyDescent="0.25">
      <c r="A25" s="63" t="s">
        <v>66</v>
      </c>
      <c r="B25" s="72">
        <v>0.37809999999999999</v>
      </c>
      <c r="C25" s="72">
        <v>0.41149999999999998</v>
      </c>
      <c r="D25" s="72">
        <v>0.39789999999999998</v>
      </c>
      <c r="E25" s="72">
        <v>0.28599999999999998</v>
      </c>
      <c r="F25" s="72">
        <v>0.2092</v>
      </c>
      <c r="G25" s="76">
        <v>0.2336096316576004</v>
      </c>
      <c r="I25" s="72">
        <v>0</v>
      </c>
      <c r="J25" s="72">
        <v>0.32100000000000001</v>
      </c>
      <c r="K25" s="72">
        <v>0.32990000000000003</v>
      </c>
      <c r="L25" s="72">
        <v>0.32129999999999997</v>
      </c>
      <c r="M25" s="81">
        <v>0.36209589147821386</v>
      </c>
      <c r="O25" s="68">
        <v>0</v>
      </c>
      <c r="P25" s="68">
        <v>5181</v>
      </c>
      <c r="Q25" s="68">
        <v>5182</v>
      </c>
      <c r="R25" s="67">
        <v>5211</v>
      </c>
      <c r="S25" s="79">
        <v>4950.3840942382813</v>
      </c>
      <c r="U25" s="72">
        <v>0.32200000000000001</v>
      </c>
      <c r="V25" s="72">
        <v>0.35799999999999998</v>
      </c>
      <c r="W25" s="72">
        <v>0.36930000000000002</v>
      </c>
      <c r="X25" s="81">
        <v>0.35699799656867981</v>
      </c>
      <c r="Z25" s="72">
        <v>0.03</v>
      </c>
      <c r="AA25" s="72">
        <v>0.35370000000000001</v>
      </c>
      <c r="AB25" s="72">
        <v>2.4799999999999999E-2</v>
      </c>
      <c r="AC25" s="81">
        <v>0.36544268671423197</v>
      </c>
    </row>
    <row r="26" spans="1:29" x14ac:dyDescent="0.25">
      <c r="A26" s="63" t="s">
        <v>67</v>
      </c>
      <c r="B26" s="72">
        <v>0.37659999999999999</v>
      </c>
      <c r="C26" s="72">
        <v>0.44540000000000002</v>
      </c>
      <c r="D26" s="72">
        <v>0.46789999999999998</v>
      </c>
      <c r="E26" s="72">
        <v>0.23849999999999999</v>
      </c>
      <c r="F26" s="72">
        <v>0.41460000000000002</v>
      </c>
      <c r="G26" s="76">
        <v>0.30997925996780396</v>
      </c>
      <c r="I26" s="72">
        <v>0.37409999999999999</v>
      </c>
      <c r="J26" s="72">
        <v>0.41049999999999998</v>
      </c>
      <c r="K26" s="72">
        <v>0.47320000000000001</v>
      </c>
      <c r="L26" s="72">
        <v>0.4178</v>
      </c>
      <c r="M26" s="81">
        <v>0.4330706000328064</v>
      </c>
      <c r="O26" s="68">
        <v>6085.04</v>
      </c>
      <c r="P26" s="68">
        <v>6412.5</v>
      </c>
      <c r="Q26" s="68">
        <v>6743.99</v>
      </c>
      <c r="R26" s="67">
        <v>6852.11</v>
      </c>
      <c r="S26" s="79">
        <v>7034.4375</v>
      </c>
      <c r="U26" s="72">
        <v>0.41849999999999998</v>
      </c>
      <c r="V26" s="72">
        <v>0.51249999999999996</v>
      </c>
      <c r="W26" s="72">
        <v>0.4501</v>
      </c>
      <c r="X26" s="81">
        <v>0.49064663052558899</v>
      </c>
      <c r="Z26" s="72">
        <v>0.21229999999999999</v>
      </c>
      <c r="AA26" s="72">
        <v>0.2671</v>
      </c>
      <c r="AB26" s="72">
        <v>0.28310000000000002</v>
      </c>
      <c r="AC26" s="81">
        <v>0.31274056434631348</v>
      </c>
    </row>
    <row r="27" spans="1:29" x14ac:dyDescent="0.25">
      <c r="A27" s="63" t="s">
        <v>68</v>
      </c>
      <c r="B27" s="72">
        <v>0.46110000000000001</v>
      </c>
      <c r="C27" s="72">
        <v>0.51470000000000005</v>
      </c>
      <c r="D27" s="72">
        <v>0.50819999999999999</v>
      </c>
      <c r="E27" s="72">
        <v>0.35949999999999999</v>
      </c>
      <c r="F27" s="72">
        <v>0.37090000000000001</v>
      </c>
      <c r="G27" s="76">
        <v>0.36455106735229492</v>
      </c>
      <c r="I27" s="72">
        <v>0.41420000000000001</v>
      </c>
      <c r="J27" s="72">
        <v>0.43090000000000001</v>
      </c>
      <c r="K27" s="72">
        <v>0.41670000000000001</v>
      </c>
      <c r="L27" s="72">
        <v>0.36849999999999999</v>
      </c>
      <c r="M27" s="81">
        <v>0.41836416721343994</v>
      </c>
      <c r="O27" s="68">
        <v>3979</v>
      </c>
      <c r="P27" s="68">
        <v>4500</v>
      </c>
      <c r="Q27" s="68">
        <v>4693</v>
      </c>
      <c r="R27" s="67">
        <v>4550</v>
      </c>
      <c r="S27" s="79">
        <v>4828.3291015625</v>
      </c>
      <c r="U27" s="72">
        <v>0.4194</v>
      </c>
      <c r="V27" s="72">
        <v>0.41860000000000003</v>
      </c>
      <c r="W27" s="72">
        <v>0.3805</v>
      </c>
      <c r="X27" s="81">
        <v>0.41434600949287415</v>
      </c>
      <c r="Z27" s="72">
        <v>0.40849999999999997</v>
      </c>
      <c r="AA27" s="72">
        <v>0.41560000000000002</v>
      </c>
      <c r="AB27" s="72">
        <v>0.39860000000000001</v>
      </c>
      <c r="AC27" s="81">
        <v>0.395769864320755</v>
      </c>
    </row>
    <row r="28" spans="1:29" x14ac:dyDescent="0.25">
      <c r="A28" s="63" t="s">
        <v>69</v>
      </c>
      <c r="B28" s="72">
        <v>0.3896</v>
      </c>
      <c r="C28" s="72">
        <v>0.39729999999999999</v>
      </c>
      <c r="D28" s="72">
        <v>0.42559999999999998</v>
      </c>
      <c r="E28" s="72">
        <v>0.36890000000000001</v>
      </c>
      <c r="F28" s="72">
        <v>0.2301</v>
      </c>
      <c r="G28" s="76">
        <v>0.27439108490943909</v>
      </c>
      <c r="I28" s="72">
        <v>0.3387</v>
      </c>
      <c r="J28" s="72">
        <v>0.37590000000000001</v>
      </c>
      <c r="K28" s="72">
        <v>0.37740000000000001</v>
      </c>
      <c r="L28" s="72">
        <v>0.34250000000000003</v>
      </c>
      <c r="M28" s="81">
        <v>0.34208914637565613</v>
      </c>
      <c r="O28" s="68">
        <v>5583</v>
      </c>
      <c r="P28" s="68">
        <v>5660</v>
      </c>
      <c r="Q28" s="68">
        <v>6070</v>
      </c>
      <c r="R28" s="67">
        <v>6188</v>
      </c>
      <c r="S28" s="79">
        <v>6309.74609375</v>
      </c>
      <c r="U28" s="72">
        <v>0.33539999999999998</v>
      </c>
      <c r="V28" s="72">
        <v>0.36459999999999998</v>
      </c>
      <c r="W28" s="72">
        <v>0.35260000000000002</v>
      </c>
      <c r="X28" s="81">
        <v>0.33285766839981079</v>
      </c>
      <c r="Z28" s="72">
        <v>0.2288</v>
      </c>
      <c r="AA28" s="72">
        <v>0.1341</v>
      </c>
      <c r="AB28" s="72">
        <v>0.1903</v>
      </c>
      <c r="AC28" s="81">
        <v>0.21763947606086731</v>
      </c>
    </row>
    <row r="29" spans="1:29" x14ac:dyDescent="0.25">
      <c r="A29" s="58" t="s">
        <v>70</v>
      </c>
      <c r="B29" s="73">
        <v>0.47820000000000001</v>
      </c>
      <c r="C29" s="73">
        <v>0.49609999999999999</v>
      </c>
      <c r="D29" s="73">
        <v>0.49299999999999999</v>
      </c>
      <c r="E29" s="73">
        <v>0.45500000000000002</v>
      </c>
      <c r="F29" s="73">
        <v>0.5333</v>
      </c>
      <c r="G29" s="77">
        <v>0.51588135957717896</v>
      </c>
      <c r="H29" s="23"/>
      <c r="I29" s="73">
        <v>0.45939999999999998</v>
      </c>
      <c r="J29" s="73">
        <v>0.46250000000000002</v>
      </c>
      <c r="K29" s="73">
        <v>0.4803</v>
      </c>
      <c r="L29" s="73">
        <v>0.48170000000000002</v>
      </c>
      <c r="M29" s="82">
        <v>0.47013941407203674</v>
      </c>
      <c r="N29" s="23"/>
      <c r="O29" s="69">
        <v>2884</v>
      </c>
      <c r="P29" s="69">
        <v>2949</v>
      </c>
      <c r="Q29" s="69">
        <v>2934</v>
      </c>
      <c r="R29" s="66">
        <v>2944</v>
      </c>
      <c r="S29" s="80">
        <v>2977.272216796875</v>
      </c>
      <c r="T29" s="23"/>
      <c r="U29" s="73">
        <v>0.46710000000000002</v>
      </c>
      <c r="V29" s="73">
        <v>0.47310000000000002</v>
      </c>
      <c r="W29" s="73">
        <v>0.47860000000000003</v>
      </c>
      <c r="X29" s="82">
        <v>0.47681644558906555</v>
      </c>
      <c r="Y29" s="23"/>
      <c r="Z29" s="73">
        <v>0.38829999999999998</v>
      </c>
      <c r="AA29" s="73">
        <v>0.57589999999999997</v>
      </c>
      <c r="AB29" s="73">
        <v>0.46110000000000001</v>
      </c>
      <c r="AC29" s="82">
        <v>0.49033579230308533</v>
      </c>
    </row>
    <row r="30" spans="1:29" x14ac:dyDescent="0.25">
      <c r="A30" s="63" t="s">
        <v>71</v>
      </c>
      <c r="B30" s="72">
        <v>0.64680000000000004</v>
      </c>
      <c r="C30" s="72">
        <v>0.63229999999999997</v>
      </c>
      <c r="D30" s="72">
        <v>0.60199999999999998</v>
      </c>
      <c r="E30" s="72">
        <v>0.52900000000000003</v>
      </c>
      <c r="F30" s="72">
        <v>0.55800000000000005</v>
      </c>
      <c r="G30" s="76">
        <v>0.52247381210327148</v>
      </c>
      <c r="I30" s="72">
        <v>0.42570000000000002</v>
      </c>
      <c r="J30" s="72">
        <v>0.442</v>
      </c>
      <c r="K30" s="72">
        <v>0.443</v>
      </c>
      <c r="L30" s="72">
        <v>0.39479999999999998</v>
      </c>
      <c r="M30" s="81">
        <v>0.46396878361701965</v>
      </c>
      <c r="O30" s="68">
        <v>3784.47</v>
      </c>
      <c r="P30" s="68">
        <v>4329.59</v>
      </c>
      <c r="Q30" s="68">
        <v>4538.9399999999996</v>
      </c>
      <c r="R30" s="67">
        <v>4867.3100000000004</v>
      </c>
      <c r="S30" s="79">
        <v>4771.537109375</v>
      </c>
      <c r="U30" s="72">
        <v>0.436</v>
      </c>
      <c r="V30" s="72">
        <v>0.443</v>
      </c>
      <c r="W30" s="72">
        <v>0.40139999999999998</v>
      </c>
      <c r="X30" s="81">
        <v>0.42063766717910767</v>
      </c>
      <c r="Z30" s="72">
        <v>0.433</v>
      </c>
      <c r="AA30" s="72">
        <v>0.47060000000000002</v>
      </c>
      <c r="AB30" s="72">
        <v>0.40810000000000002</v>
      </c>
      <c r="AC30" s="81">
        <v>0.49208959937095642</v>
      </c>
    </row>
    <row r="31" spans="1:29" x14ac:dyDescent="0.25">
      <c r="A31" s="63" t="s">
        <v>72</v>
      </c>
      <c r="B31" s="72">
        <v>0.45019999999999999</v>
      </c>
      <c r="C31" s="72">
        <v>0.49969999999999998</v>
      </c>
      <c r="D31" s="72">
        <v>0.54</v>
      </c>
      <c r="E31" s="72">
        <v>0.42099999999999999</v>
      </c>
      <c r="F31" s="72">
        <v>0.51170000000000004</v>
      </c>
      <c r="G31" s="76">
        <v>0.48413512110710144</v>
      </c>
      <c r="I31" s="72">
        <v>0.15129999999999999</v>
      </c>
      <c r="J31" s="72">
        <v>0.496</v>
      </c>
      <c r="K31" s="72">
        <v>0.35709999999999997</v>
      </c>
      <c r="L31" s="72">
        <v>0.34670000000000001</v>
      </c>
      <c r="M31" s="81">
        <v>0.34275120496749878</v>
      </c>
      <c r="O31" s="68">
        <v>0</v>
      </c>
      <c r="P31" s="68">
        <v>3248</v>
      </c>
      <c r="Q31" s="68">
        <v>3578</v>
      </c>
      <c r="R31" s="67">
        <v>3173.5</v>
      </c>
      <c r="S31" s="79">
        <v>4950.3840942382813</v>
      </c>
      <c r="U31" s="72">
        <v>0.29820000000000002</v>
      </c>
      <c r="V31" s="72">
        <v>0.40160000000000001</v>
      </c>
      <c r="W31" s="72">
        <v>0.38080000000000003</v>
      </c>
      <c r="X31" s="81">
        <v>0.37477913498878479</v>
      </c>
      <c r="Z31" s="72">
        <v>0.21479999999999999</v>
      </c>
      <c r="AA31" s="72">
        <v>0.2399</v>
      </c>
      <c r="AB31" s="72">
        <v>0.27510000000000001</v>
      </c>
      <c r="AC31" s="81">
        <v>0.29712530970573425</v>
      </c>
    </row>
    <row r="32" spans="1:29" x14ac:dyDescent="0.25">
      <c r="A32" s="63" t="s">
        <v>73</v>
      </c>
      <c r="B32" s="72">
        <v>0.32629999999999998</v>
      </c>
      <c r="C32" s="72">
        <v>0.39069999999999999</v>
      </c>
      <c r="D32" s="72">
        <v>0.41399999999999998</v>
      </c>
      <c r="E32" s="72">
        <v>0.35</v>
      </c>
      <c r="F32" s="72">
        <v>0.46200000000000002</v>
      </c>
      <c r="G32" s="76">
        <v>0.43520873785018921</v>
      </c>
      <c r="I32" s="72">
        <v>0.62709999999999999</v>
      </c>
      <c r="J32" s="72">
        <v>0.65</v>
      </c>
      <c r="K32" s="72">
        <v>0.4839</v>
      </c>
      <c r="L32" s="72">
        <v>0.4793</v>
      </c>
      <c r="M32" s="81">
        <v>0.5239526629447937</v>
      </c>
      <c r="O32" s="68">
        <v>6268.27</v>
      </c>
      <c r="P32" s="68">
        <v>6143.73</v>
      </c>
      <c r="Q32" s="68">
        <v>6893.29</v>
      </c>
      <c r="R32" s="67">
        <v>7594.9</v>
      </c>
      <c r="S32" s="79">
        <v>7241.16259765625</v>
      </c>
      <c r="U32" s="72">
        <v>0.62</v>
      </c>
      <c r="V32" s="72">
        <v>0.49609999999999999</v>
      </c>
      <c r="W32" s="72">
        <v>0.48820000000000002</v>
      </c>
      <c r="X32" s="81">
        <v>0.50620651245117188</v>
      </c>
      <c r="Z32" s="72">
        <v>0.37240000000000001</v>
      </c>
      <c r="AA32" s="72">
        <v>0.47970000000000002</v>
      </c>
      <c r="AB32" s="72">
        <v>0.43880000000000002</v>
      </c>
      <c r="AC32" s="81">
        <v>0.44059112668037415</v>
      </c>
    </row>
    <row r="33" spans="1:29" x14ac:dyDescent="0.25">
      <c r="A33" s="63" t="s">
        <v>74</v>
      </c>
      <c r="B33" s="72">
        <v>0.41899999999999998</v>
      </c>
      <c r="C33" s="72">
        <v>0.37440000000000001</v>
      </c>
      <c r="D33" s="72">
        <v>0.41199999999999998</v>
      </c>
      <c r="E33" s="72">
        <v>0.42599999999999999</v>
      </c>
      <c r="F33" s="72">
        <v>0.50570000000000004</v>
      </c>
      <c r="G33" s="76">
        <v>0.44996339082717896</v>
      </c>
      <c r="I33" s="72">
        <v>0.21060000000000001</v>
      </c>
      <c r="J33" s="72">
        <v>0.20399999999999999</v>
      </c>
      <c r="K33" s="72">
        <v>0.36509999999999998</v>
      </c>
      <c r="L33" s="72">
        <v>0.25659999999999999</v>
      </c>
      <c r="M33" s="81">
        <v>0.25471603870391846</v>
      </c>
      <c r="O33" s="68">
        <v>5097.62</v>
      </c>
      <c r="P33" s="68">
        <v>5720</v>
      </c>
      <c r="Q33" s="68">
        <v>5980</v>
      </c>
      <c r="R33" s="67">
        <v>6120</v>
      </c>
      <c r="S33" s="79">
        <v>5886.71728515625</v>
      </c>
      <c r="U33" s="72">
        <v>0.27389999999999998</v>
      </c>
      <c r="V33" s="72">
        <v>0.35899999999999999</v>
      </c>
      <c r="W33" s="72">
        <v>0.25690000000000002</v>
      </c>
      <c r="X33" s="81">
        <v>0.22975444793701172</v>
      </c>
      <c r="Z33" s="72">
        <v>0.26600000000000001</v>
      </c>
      <c r="AA33" s="72">
        <v>0.39400000000000002</v>
      </c>
      <c r="AB33" s="72">
        <v>0.46839999999999998</v>
      </c>
      <c r="AC33" s="81">
        <v>0.43125882744789124</v>
      </c>
    </row>
    <row r="34" spans="1:29" x14ac:dyDescent="0.25">
      <c r="A34" s="58" t="s">
        <v>75</v>
      </c>
      <c r="B34" s="73">
        <v>0.35560000000000003</v>
      </c>
      <c r="C34" s="73">
        <v>0.31830000000000003</v>
      </c>
      <c r="D34" s="73">
        <v>0.28199999999999997</v>
      </c>
      <c r="E34" s="73">
        <v>0.17760000000000001</v>
      </c>
      <c r="F34" s="73">
        <v>0.33910000000000001</v>
      </c>
      <c r="G34" s="77">
        <v>0.26628053188323975</v>
      </c>
      <c r="H34" s="23"/>
      <c r="I34" s="73">
        <v>0.71919999999999995</v>
      </c>
      <c r="J34" s="73">
        <v>0.19889999999999999</v>
      </c>
      <c r="K34" s="73">
        <v>0.221</v>
      </c>
      <c r="L34" s="73">
        <v>0.1537</v>
      </c>
      <c r="M34" s="82">
        <v>0.22011549770832062</v>
      </c>
      <c r="N34" s="23"/>
      <c r="O34" s="69">
        <v>5269.57</v>
      </c>
      <c r="P34" s="69">
        <v>5200</v>
      </c>
      <c r="Q34" s="69">
        <v>5850</v>
      </c>
      <c r="R34" s="66">
        <v>6240</v>
      </c>
      <c r="S34" s="80">
        <v>6031.5322265625</v>
      </c>
      <c r="T34" s="23"/>
      <c r="U34" s="73">
        <v>0.22800000000000001</v>
      </c>
      <c r="V34" s="73">
        <v>0.23760000000000001</v>
      </c>
      <c r="W34" s="73">
        <v>0.14130000000000001</v>
      </c>
      <c r="X34" s="82">
        <v>0.16291907429695129</v>
      </c>
      <c r="Y34" s="23"/>
      <c r="Z34" s="73">
        <v>0.18</v>
      </c>
      <c r="AA34" s="73">
        <v>0.16550000000000001</v>
      </c>
      <c r="AB34" s="73">
        <v>0.1565</v>
      </c>
      <c r="AC34" s="82">
        <v>0.17258600890636444</v>
      </c>
    </row>
    <row r="35" spans="1:29" x14ac:dyDescent="0.25">
      <c r="A35" s="63" t="s">
        <v>76</v>
      </c>
      <c r="B35" s="72">
        <v>0.50329999999999997</v>
      </c>
      <c r="C35" s="72">
        <v>0.56200000000000006</v>
      </c>
      <c r="D35" s="72">
        <v>0.58499999999999996</v>
      </c>
      <c r="E35" s="72">
        <v>0.441</v>
      </c>
      <c r="F35" s="72">
        <v>0.47199999999999998</v>
      </c>
      <c r="G35" s="76">
        <v>0.41716194152832031</v>
      </c>
      <c r="I35" s="72">
        <v>0.41089999999999999</v>
      </c>
      <c r="J35" s="72">
        <v>0.45</v>
      </c>
      <c r="K35" s="72">
        <v>0.43559999999999999</v>
      </c>
      <c r="L35" s="72">
        <v>0.3821</v>
      </c>
      <c r="M35" s="81">
        <v>0.33571594953536987</v>
      </c>
      <c r="O35" s="68">
        <v>4600.79</v>
      </c>
      <c r="P35" s="68">
        <v>4783</v>
      </c>
      <c r="Q35" s="68">
        <v>5930.73</v>
      </c>
      <c r="R35" s="67">
        <v>6370</v>
      </c>
      <c r="S35" s="79">
        <v>5835.30615234375</v>
      </c>
      <c r="U35" s="72">
        <v>0.432</v>
      </c>
      <c r="V35" s="72">
        <v>0.45650000000000002</v>
      </c>
      <c r="W35" s="72">
        <v>0.39250000000000002</v>
      </c>
      <c r="X35" s="81">
        <v>0.37879568338394165</v>
      </c>
      <c r="Z35" s="72">
        <v>0.27889999999999998</v>
      </c>
      <c r="AA35" s="72">
        <v>0.30659999999999998</v>
      </c>
      <c r="AB35" s="72">
        <v>0.34160000000000001</v>
      </c>
      <c r="AC35" s="81">
        <v>0.30294978618621826</v>
      </c>
    </row>
    <row r="36" spans="1:29" x14ac:dyDescent="0.25">
      <c r="A36" s="63" t="s">
        <v>77</v>
      </c>
      <c r="B36" s="72">
        <v>0.35360000000000003</v>
      </c>
      <c r="C36" s="72">
        <v>0.3916</v>
      </c>
      <c r="D36" s="72">
        <v>0.35599999999999998</v>
      </c>
      <c r="E36" s="72">
        <v>0.30299999999999999</v>
      </c>
      <c r="F36" s="72">
        <v>0.3095</v>
      </c>
      <c r="G36" s="76">
        <v>0.32852756977081299</v>
      </c>
      <c r="I36" s="72">
        <v>0.1648</v>
      </c>
      <c r="J36" s="72">
        <v>0.23169999999999999</v>
      </c>
      <c r="K36" s="72">
        <v>0.28100000000000003</v>
      </c>
      <c r="L36" s="72">
        <v>0.21929999999999999</v>
      </c>
      <c r="M36" s="81">
        <v>0.20382148027420044</v>
      </c>
      <c r="O36" s="68">
        <v>3339</v>
      </c>
      <c r="P36" s="68">
        <v>3218.1</v>
      </c>
      <c r="Q36" s="68">
        <v>3438.5</v>
      </c>
      <c r="R36" s="67">
        <v>3734.45</v>
      </c>
      <c r="S36" s="79">
        <v>3659.2578125</v>
      </c>
      <c r="U36" s="72">
        <v>0.35060000000000002</v>
      </c>
      <c r="V36" s="72">
        <v>0.35399999999999998</v>
      </c>
      <c r="W36" s="72">
        <v>0.1052</v>
      </c>
      <c r="X36" s="81">
        <v>0.19847232103347778</v>
      </c>
      <c r="Z36" s="72">
        <v>0.2019</v>
      </c>
      <c r="AA36" s="72">
        <v>0.29299999999999998</v>
      </c>
      <c r="AB36" s="72">
        <v>0.2722</v>
      </c>
      <c r="AC36" s="81">
        <v>0.25635546445846558</v>
      </c>
    </row>
    <row r="37" spans="1:29" x14ac:dyDescent="0.25">
      <c r="A37" s="63" t="s">
        <v>78</v>
      </c>
      <c r="B37" s="72">
        <v>0.64070000000000005</v>
      </c>
      <c r="C37" s="72">
        <v>0.61019999999999996</v>
      </c>
      <c r="D37" s="72">
        <v>0.61919999999999997</v>
      </c>
      <c r="E37" s="72">
        <v>0.45639999999999997</v>
      </c>
      <c r="F37" s="72">
        <v>0.1366</v>
      </c>
      <c r="G37" s="76">
        <v>0.27304810285568237</v>
      </c>
      <c r="I37" s="72">
        <v>0.38</v>
      </c>
      <c r="J37" s="72">
        <v>0.32819999999999999</v>
      </c>
      <c r="K37" s="72">
        <v>0.1426</v>
      </c>
      <c r="L37" s="72">
        <v>0.23419999999999999</v>
      </c>
      <c r="M37" s="81">
        <v>0.2434377521276474</v>
      </c>
      <c r="O37" s="68">
        <v>3750</v>
      </c>
      <c r="P37" s="68">
        <v>5520</v>
      </c>
      <c r="Q37" s="68">
        <v>5460</v>
      </c>
      <c r="R37" s="67">
        <v>5400</v>
      </c>
      <c r="S37" s="79">
        <v>4945.44091796875</v>
      </c>
      <c r="U37" s="72">
        <v>0.32819999999999999</v>
      </c>
      <c r="V37" s="72">
        <v>0.27389999999999998</v>
      </c>
      <c r="W37" s="72">
        <v>0.26640000000000003</v>
      </c>
      <c r="X37" s="81">
        <v>0.27805483341217041</v>
      </c>
      <c r="Z37" s="72">
        <v>0.26619999999999999</v>
      </c>
      <c r="AA37" s="72">
        <v>0.67869999999999997</v>
      </c>
      <c r="AB37" s="72">
        <v>0.49609999999999999</v>
      </c>
      <c r="AC37" s="81">
        <v>0.49329474568367004</v>
      </c>
    </row>
    <row r="38" spans="1:29" x14ac:dyDescent="0.25">
      <c r="A38" s="63" t="s">
        <v>79</v>
      </c>
      <c r="B38" s="72">
        <v>0.3548</v>
      </c>
      <c r="C38" s="72">
        <v>0.39889999999999998</v>
      </c>
      <c r="D38" s="72">
        <v>0.44879999999999998</v>
      </c>
      <c r="E38" s="72">
        <v>0.34710000000000002</v>
      </c>
      <c r="F38" s="72">
        <v>0.37780000000000002</v>
      </c>
      <c r="G38" s="76">
        <v>0.3527539074420929</v>
      </c>
      <c r="I38" s="72">
        <v>0.32040000000000002</v>
      </c>
      <c r="J38" s="72">
        <v>0.36720000000000003</v>
      </c>
      <c r="K38" s="72">
        <v>0.3458</v>
      </c>
      <c r="L38" s="72">
        <v>0.31019999999999998</v>
      </c>
      <c r="M38" s="81">
        <v>0.33441871404647827</v>
      </c>
      <c r="O38" s="68">
        <v>3315</v>
      </c>
      <c r="P38" s="68">
        <v>3567.5</v>
      </c>
      <c r="Q38" s="68">
        <v>3788</v>
      </c>
      <c r="R38" s="67">
        <v>3725</v>
      </c>
      <c r="S38" s="79">
        <v>3988.3623046875</v>
      </c>
      <c r="U38" s="72">
        <v>0.36599999999999999</v>
      </c>
      <c r="V38" s="72">
        <v>0.34029999999999999</v>
      </c>
      <c r="W38" s="72">
        <v>0.31169999999999998</v>
      </c>
      <c r="X38" s="81">
        <v>0.31834039092063904</v>
      </c>
      <c r="Z38" s="72">
        <v>0.28160000000000002</v>
      </c>
      <c r="AA38" s="72">
        <v>0.32190000000000002</v>
      </c>
      <c r="AB38" s="72">
        <v>0.24879999999999999</v>
      </c>
      <c r="AC38" s="81">
        <v>0.30340224504470825</v>
      </c>
    </row>
    <row r="39" spans="1:29" x14ac:dyDescent="0.25">
      <c r="A39" s="58" t="s">
        <v>80</v>
      </c>
      <c r="B39" s="73">
        <v>0.50839999999999996</v>
      </c>
      <c r="C39" s="73">
        <v>0.45150000000000001</v>
      </c>
      <c r="D39" s="73">
        <v>0.42599999999999999</v>
      </c>
      <c r="E39" s="73">
        <v>0.36859999999999998</v>
      </c>
      <c r="F39" s="73">
        <v>0.39510000000000001</v>
      </c>
      <c r="G39" s="77">
        <v>0.42037242650985718</v>
      </c>
      <c r="H39" s="23"/>
      <c r="I39" s="73">
        <v>0.55379999999999996</v>
      </c>
      <c r="J39" s="73">
        <v>0.56399999999999995</v>
      </c>
      <c r="K39" s="73">
        <v>0.53859999999999997</v>
      </c>
      <c r="L39" s="73">
        <v>0.49340000000000001</v>
      </c>
      <c r="M39" s="82">
        <v>0.50980669260025024</v>
      </c>
      <c r="N39" s="23"/>
      <c r="O39" s="69">
        <v>5247</v>
      </c>
      <c r="P39" s="69">
        <v>5149</v>
      </c>
      <c r="Q39" s="69">
        <v>5200</v>
      </c>
      <c r="R39" s="66">
        <v>5200</v>
      </c>
      <c r="S39" s="80">
        <v>5280.65185546875</v>
      </c>
      <c r="T39" s="23"/>
      <c r="U39" s="73">
        <v>0.57699999999999996</v>
      </c>
      <c r="V39" s="73">
        <v>0.56040000000000001</v>
      </c>
      <c r="W39" s="73">
        <v>0.50560000000000005</v>
      </c>
      <c r="X39" s="82">
        <v>0.54825109243392944</v>
      </c>
      <c r="Y39" s="23"/>
      <c r="Z39" s="73">
        <v>0.61699999999999999</v>
      </c>
      <c r="AA39" s="73">
        <v>0.7278</v>
      </c>
      <c r="AB39" s="73">
        <v>0.54210000000000003</v>
      </c>
      <c r="AC39" s="82">
        <v>0.70804524421691895</v>
      </c>
    </row>
    <row r="40" spans="1:29" x14ac:dyDescent="0.25">
      <c r="A40" s="63" t="s">
        <v>81</v>
      </c>
      <c r="B40" s="72">
        <v>0.62429999999999997</v>
      </c>
      <c r="C40" s="72">
        <v>0.6129</v>
      </c>
      <c r="D40" s="72">
        <v>0.625</v>
      </c>
      <c r="E40" s="72">
        <v>0.40150000000000002</v>
      </c>
      <c r="F40" s="72">
        <v>0.4284</v>
      </c>
      <c r="G40" s="76">
        <v>0.5161018967628479</v>
      </c>
      <c r="I40" s="72">
        <v>0.43809999999999999</v>
      </c>
      <c r="J40" s="72">
        <v>0.47</v>
      </c>
      <c r="K40" s="72">
        <v>0.47489999999999999</v>
      </c>
      <c r="L40" s="72">
        <v>0.41110000000000002</v>
      </c>
      <c r="M40" s="81">
        <v>0.43127423524856567</v>
      </c>
      <c r="O40" s="68">
        <v>4259</v>
      </c>
      <c r="P40" s="68">
        <v>4462</v>
      </c>
      <c r="Q40" s="68">
        <v>4397</v>
      </c>
      <c r="R40" s="67">
        <v>4554</v>
      </c>
      <c r="S40" s="79">
        <v>4708.697265625</v>
      </c>
      <c r="U40" s="72">
        <v>0.45</v>
      </c>
      <c r="V40" s="72">
        <v>0.45490000000000003</v>
      </c>
      <c r="W40" s="72">
        <v>0.4219</v>
      </c>
      <c r="X40" s="81">
        <v>0.42257586121559143</v>
      </c>
      <c r="Z40" s="72">
        <v>0.21</v>
      </c>
      <c r="AA40" s="72">
        <v>0.21190000000000001</v>
      </c>
      <c r="AB40" s="72">
        <v>0.1925</v>
      </c>
      <c r="AC40" s="81">
        <v>0.20827801525592804</v>
      </c>
    </row>
    <row r="41" spans="1:29" x14ac:dyDescent="0.25">
      <c r="A41" s="63" t="s">
        <v>82</v>
      </c>
      <c r="B41" s="72">
        <v>0.38950000000000001</v>
      </c>
      <c r="C41" s="72">
        <v>0.41120000000000001</v>
      </c>
      <c r="D41" s="72">
        <v>0.39600000000000002</v>
      </c>
      <c r="E41" s="72">
        <v>0.40560000000000002</v>
      </c>
      <c r="F41" s="72">
        <v>0.4032</v>
      </c>
      <c r="G41" s="76">
        <v>0.38343611359596252</v>
      </c>
      <c r="I41" s="72">
        <v>0.39369999999999999</v>
      </c>
      <c r="J41" s="72">
        <v>0.308</v>
      </c>
      <c r="K41" s="72">
        <v>0.35499999999999998</v>
      </c>
      <c r="L41" s="72">
        <v>0.34250000000000003</v>
      </c>
      <c r="M41" s="81">
        <v>0.27181625366210938</v>
      </c>
      <c r="O41" s="68">
        <v>3894</v>
      </c>
      <c r="P41" s="68">
        <v>3636</v>
      </c>
      <c r="Q41" s="68">
        <v>3769.5</v>
      </c>
      <c r="R41" s="67">
        <v>3846.5</v>
      </c>
      <c r="S41" s="79">
        <v>3559.484375</v>
      </c>
      <c r="U41" s="72">
        <v>0.25</v>
      </c>
      <c r="V41" s="72">
        <v>0.30199999999999999</v>
      </c>
      <c r="W41" s="72">
        <v>0.36149999999999999</v>
      </c>
      <c r="X41" s="81">
        <v>0.3160402774810791</v>
      </c>
      <c r="Z41" s="72">
        <v>0.107</v>
      </c>
      <c r="AA41" s="72">
        <v>0.19900000000000001</v>
      </c>
      <c r="AB41" s="72">
        <v>0.23760000000000001</v>
      </c>
      <c r="AC41" s="81">
        <v>0.1744358092546463</v>
      </c>
    </row>
    <row r="42" spans="1:29" x14ac:dyDescent="0.25">
      <c r="A42" s="63" t="s">
        <v>83</v>
      </c>
      <c r="B42" s="72">
        <v>0.40479999999999999</v>
      </c>
      <c r="C42" s="72">
        <v>0.43009999999999998</v>
      </c>
      <c r="D42" s="72">
        <v>0.47499999999999998</v>
      </c>
      <c r="E42" s="72">
        <v>0.35299999999999998</v>
      </c>
      <c r="F42" s="72">
        <v>0.1578</v>
      </c>
      <c r="G42" s="76">
        <v>0.24740929901599884</v>
      </c>
      <c r="I42" s="72">
        <v>0.19350000000000001</v>
      </c>
      <c r="J42" s="72">
        <v>0.45100000000000001</v>
      </c>
      <c r="K42" s="72">
        <v>0.49199999999999999</v>
      </c>
      <c r="L42" s="72">
        <v>0.3276</v>
      </c>
      <c r="M42" s="81">
        <v>0.33140143752098083</v>
      </c>
      <c r="O42" s="68">
        <v>4893.75</v>
      </c>
      <c r="P42" s="68">
        <v>3528.5</v>
      </c>
      <c r="Q42" s="68">
        <v>3614.78</v>
      </c>
      <c r="R42" s="67">
        <v>3510</v>
      </c>
      <c r="S42" s="79">
        <v>3600.531982421875</v>
      </c>
      <c r="U42" s="72">
        <v>0.216</v>
      </c>
      <c r="V42" s="72">
        <v>0.20799999999999999</v>
      </c>
      <c r="W42" s="72">
        <v>0.18360000000000001</v>
      </c>
      <c r="X42" s="81">
        <v>0.21468320488929749</v>
      </c>
      <c r="Z42" s="72">
        <v>0.17199999999999999</v>
      </c>
      <c r="AA42" s="72">
        <v>0.127</v>
      </c>
      <c r="AB42" s="72">
        <v>8.2799999999999999E-2</v>
      </c>
      <c r="AC42" s="81">
        <v>0.1819414496421814</v>
      </c>
    </row>
    <row r="43" spans="1:29" x14ac:dyDescent="0.25">
      <c r="A43" s="63" t="s">
        <v>84</v>
      </c>
      <c r="B43" s="72">
        <v>0.45629999999999998</v>
      </c>
      <c r="C43" s="72">
        <v>0.43980000000000002</v>
      </c>
      <c r="D43" s="72">
        <v>0.4385</v>
      </c>
      <c r="E43" s="72">
        <v>0.28689999999999999</v>
      </c>
      <c r="F43" s="72">
        <v>0.32850000000000001</v>
      </c>
      <c r="G43" s="76">
        <v>0.31243437528610229</v>
      </c>
      <c r="I43" s="72">
        <v>0.46910000000000002</v>
      </c>
      <c r="J43" s="72">
        <v>0.51390000000000002</v>
      </c>
      <c r="K43" s="72">
        <v>0.52359999999999995</v>
      </c>
      <c r="L43" s="72">
        <v>0.45829999999999999</v>
      </c>
      <c r="M43" s="81">
        <v>0.46165916323661804</v>
      </c>
      <c r="O43" s="68">
        <v>4284.8100000000004</v>
      </c>
      <c r="P43" s="68">
        <v>4774.9799999999996</v>
      </c>
      <c r="Q43" s="68">
        <v>5120.66</v>
      </c>
      <c r="R43" s="67">
        <v>5420.99</v>
      </c>
      <c r="S43" s="79">
        <v>5327.2265625</v>
      </c>
      <c r="U43" s="72">
        <v>0.50719999999999998</v>
      </c>
      <c r="V43" s="72">
        <v>0.5232</v>
      </c>
      <c r="W43" s="72">
        <v>0.46729999999999999</v>
      </c>
      <c r="X43" s="81">
        <v>0.48547810316085815</v>
      </c>
      <c r="Z43" s="72">
        <v>0.38669999999999999</v>
      </c>
      <c r="AA43" s="72">
        <v>0.20319999999999999</v>
      </c>
      <c r="AB43" s="72">
        <v>0.36299999999999999</v>
      </c>
      <c r="AC43" s="81">
        <v>0.35475316643714905</v>
      </c>
    </row>
    <row r="44" spans="1:29" x14ac:dyDescent="0.25">
      <c r="A44" s="58" t="s">
        <v>85</v>
      </c>
      <c r="B44" s="73">
        <v>0.51359999999999995</v>
      </c>
      <c r="C44" s="73">
        <v>0.52800000000000002</v>
      </c>
      <c r="D44" s="73">
        <v>0.53</v>
      </c>
      <c r="E44" s="73">
        <v>0.32950000000000002</v>
      </c>
      <c r="F44" s="73">
        <v>0.34399999999999997</v>
      </c>
      <c r="G44" s="77">
        <v>0.33044758439064026</v>
      </c>
      <c r="H44" s="23"/>
      <c r="I44" s="73">
        <v>0.31990000000000002</v>
      </c>
      <c r="J44" s="73">
        <v>0.22</v>
      </c>
      <c r="K44" s="73">
        <v>0.28000000000000003</v>
      </c>
      <c r="L44" s="73">
        <v>0.34499999999999997</v>
      </c>
      <c r="M44" s="82">
        <v>0.31119802594184875</v>
      </c>
      <c r="N44" s="23"/>
      <c r="O44" s="69">
        <v>4342</v>
      </c>
      <c r="P44" s="69">
        <v>4371</v>
      </c>
      <c r="Q44" s="69">
        <v>4547.96</v>
      </c>
      <c r="R44" s="66">
        <v>4898.95</v>
      </c>
      <c r="S44" s="80">
        <v>5146.4833984375</v>
      </c>
      <c r="T44" s="23"/>
      <c r="U44" s="73">
        <v>0.33</v>
      </c>
      <c r="V44" s="73">
        <v>0.21199999999999999</v>
      </c>
      <c r="W44" s="73">
        <v>0.35589999999999999</v>
      </c>
      <c r="X44" s="82">
        <v>0.28533926606178284</v>
      </c>
      <c r="Y44" s="23"/>
      <c r="Z44" s="73">
        <v>0.23</v>
      </c>
      <c r="AA44" s="73">
        <v>0.11849999999999999</v>
      </c>
      <c r="AB44" s="73">
        <v>0.13639999999999999</v>
      </c>
      <c r="AC44" s="82">
        <v>7.7562190592288971E-2</v>
      </c>
    </row>
    <row r="45" spans="1:29" x14ac:dyDescent="0.25">
      <c r="A45" s="63" t="s">
        <v>86</v>
      </c>
      <c r="B45" s="72">
        <v>0.43209999999999998</v>
      </c>
      <c r="C45" s="72">
        <v>0.441</v>
      </c>
      <c r="D45" s="72">
        <v>0.44400000000000001</v>
      </c>
      <c r="E45" s="72">
        <v>0.35899999999999999</v>
      </c>
      <c r="F45" s="72">
        <v>0.39629999999999999</v>
      </c>
      <c r="G45" s="76">
        <v>0.33598858118057251</v>
      </c>
      <c r="I45" s="72">
        <v>0.29349999999999998</v>
      </c>
      <c r="J45" s="72">
        <v>0.34589999999999999</v>
      </c>
      <c r="K45" s="72">
        <v>0.3649</v>
      </c>
      <c r="L45" s="72">
        <v>0.2923</v>
      </c>
      <c r="M45" s="81">
        <v>0.29450806975364685</v>
      </c>
      <c r="O45" s="68">
        <v>3550</v>
      </c>
      <c r="P45" s="68">
        <v>2650</v>
      </c>
      <c r="Q45" s="68">
        <v>2500</v>
      </c>
      <c r="R45" s="67">
        <v>3329.56</v>
      </c>
      <c r="S45" s="79">
        <v>3154.6171875</v>
      </c>
      <c r="U45" s="72">
        <v>0.31730000000000003</v>
      </c>
      <c r="V45" s="72">
        <v>0.36580000000000001</v>
      </c>
      <c r="W45" s="72">
        <v>0.27229999999999999</v>
      </c>
      <c r="X45" s="81">
        <v>0.2926865816116333</v>
      </c>
      <c r="Z45" s="72">
        <v>0.2059</v>
      </c>
      <c r="AA45" s="72">
        <v>0.39460000000000001</v>
      </c>
      <c r="AB45" s="72">
        <v>0.40289999999999998</v>
      </c>
      <c r="AC45" s="81">
        <v>0.36068907380104065</v>
      </c>
    </row>
    <row r="46" spans="1:29" x14ac:dyDescent="0.25">
      <c r="A46" s="63" t="s">
        <v>87</v>
      </c>
      <c r="B46" s="72">
        <v>0.41810000000000003</v>
      </c>
      <c r="C46" s="72">
        <v>0.40250000000000002</v>
      </c>
      <c r="D46" s="72">
        <v>0.40799999999999997</v>
      </c>
      <c r="E46" s="72">
        <v>0.25469999999999998</v>
      </c>
      <c r="F46" s="72">
        <v>0.34489999999999998</v>
      </c>
      <c r="G46" s="76">
        <v>0.40925082564353943</v>
      </c>
      <c r="I46" s="72">
        <v>0.5131</v>
      </c>
      <c r="J46" s="72">
        <v>0.58699999999999997</v>
      </c>
      <c r="K46" s="72">
        <v>0.5585</v>
      </c>
      <c r="L46" s="72">
        <v>0.502</v>
      </c>
      <c r="M46" s="81">
        <v>0.5272822380065918</v>
      </c>
      <c r="O46" s="68">
        <v>5721.14</v>
      </c>
      <c r="P46" s="68">
        <v>5575.85</v>
      </c>
      <c r="Q46" s="68">
        <v>6151.15</v>
      </c>
      <c r="R46" s="67">
        <v>7220.47</v>
      </c>
      <c r="S46" s="79">
        <v>7014.927734375</v>
      </c>
      <c r="U46" s="72">
        <v>0.56200000000000006</v>
      </c>
      <c r="V46" s="72">
        <v>0.58799999999999997</v>
      </c>
      <c r="W46" s="72">
        <v>0.4995</v>
      </c>
      <c r="X46" s="81">
        <v>0.52064096927642822</v>
      </c>
      <c r="Z46" s="72">
        <v>0.4052</v>
      </c>
      <c r="AA46" s="72">
        <v>0.55200000000000005</v>
      </c>
      <c r="AB46" s="72">
        <v>0.43419999999999997</v>
      </c>
      <c r="AC46" s="81">
        <v>0.52045327425003052</v>
      </c>
    </row>
    <row r="47" spans="1:29" x14ac:dyDescent="0.25">
      <c r="A47" s="63" t="s">
        <v>88</v>
      </c>
      <c r="B47" s="72">
        <v>0.35399999999999998</v>
      </c>
      <c r="C47" s="72">
        <v>0.36570000000000003</v>
      </c>
      <c r="D47" s="72">
        <v>0.37869999999999998</v>
      </c>
      <c r="E47" s="72">
        <v>0.33239999999999997</v>
      </c>
      <c r="F47" s="72">
        <v>0.38240000000000002</v>
      </c>
      <c r="G47" s="76">
        <v>0.32815259695053101</v>
      </c>
      <c r="I47" s="72">
        <v>0.48159999999999997</v>
      </c>
      <c r="J47" s="72">
        <v>0.44429999999999997</v>
      </c>
      <c r="K47" s="72">
        <v>0.52959999999999996</v>
      </c>
      <c r="L47" s="72">
        <v>0.48759999999999998</v>
      </c>
      <c r="M47" s="81">
        <v>0.45064160227775574</v>
      </c>
      <c r="O47" s="68">
        <v>3372.59</v>
      </c>
      <c r="P47" s="68">
        <v>3668.75</v>
      </c>
      <c r="Q47" s="68">
        <v>4024.74</v>
      </c>
      <c r="R47" s="67">
        <v>3917.25</v>
      </c>
      <c r="S47" s="79">
        <v>3885.13232421875</v>
      </c>
      <c r="U47" s="72">
        <v>0.43569999999999998</v>
      </c>
      <c r="V47" s="72">
        <v>0.50019999999999998</v>
      </c>
      <c r="W47" s="72">
        <v>0.48920000000000002</v>
      </c>
      <c r="X47" s="81">
        <v>0.44853702187538147</v>
      </c>
      <c r="Z47" s="72">
        <v>0.35499999999999998</v>
      </c>
      <c r="AA47" s="72">
        <v>0.44080000000000003</v>
      </c>
      <c r="AB47" s="72">
        <v>0.4032</v>
      </c>
      <c r="AC47" s="81">
        <v>0.37018224596977234</v>
      </c>
    </row>
    <row r="48" spans="1:29" x14ac:dyDescent="0.25">
      <c r="A48" s="63" t="s">
        <v>89</v>
      </c>
      <c r="B48" s="72">
        <v>0.497</v>
      </c>
      <c r="C48" s="72">
        <v>0.46970000000000001</v>
      </c>
      <c r="D48" s="72">
        <v>0.44019999999999998</v>
      </c>
      <c r="E48" s="72">
        <v>0.34110000000000001</v>
      </c>
      <c r="F48" s="72">
        <v>0.42359999999999998</v>
      </c>
      <c r="G48" s="76">
        <v>0.39005807042121887</v>
      </c>
      <c r="I48" s="72">
        <v>0.3291</v>
      </c>
      <c r="J48" s="72">
        <v>0.3453</v>
      </c>
      <c r="K48" s="72">
        <v>0.34150000000000003</v>
      </c>
      <c r="L48" s="72">
        <v>0.35510000000000003</v>
      </c>
      <c r="M48" s="81">
        <v>0.25083702802658081</v>
      </c>
      <c r="O48" s="68">
        <v>4674.2299999999996</v>
      </c>
      <c r="P48" s="68">
        <v>4850.9399999999996</v>
      </c>
      <c r="Q48" s="68">
        <v>5016.53</v>
      </c>
      <c r="R48" s="67">
        <v>5105.53</v>
      </c>
      <c r="S48" s="79">
        <v>5534.56005859375</v>
      </c>
      <c r="U48" s="72">
        <v>0.34110000000000001</v>
      </c>
      <c r="V48" s="72">
        <v>0.34510000000000002</v>
      </c>
      <c r="W48" s="72">
        <v>0.3392</v>
      </c>
      <c r="X48" s="81">
        <v>0.32956671714782715</v>
      </c>
      <c r="Z48" s="72">
        <v>0.35639999999999999</v>
      </c>
      <c r="AA48" s="72">
        <v>0.3891</v>
      </c>
      <c r="AB48" s="72">
        <v>0.4128</v>
      </c>
      <c r="AC48" s="81">
        <v>0.37013497948646545</v>
      </c>
    </row>
    <row r="49" spans="1:29" x14ac:dyDescent="0.25">
      <c r="A49" s="58" t="s">
        <v>90</v>
      </c>
      <c r="B49" s="73">
        <v>0.51019999999999999</v>
      </c>
      <c r="C49" s="73">
        <v>0.51600000000000001</v>
      </c>
      <c r="D49" s="73">
        <v>0.46439999999999998</v>
      </c>
      <c r="E49" s="73">
        <v>0.34329999999999999</v>
      </c>
      <c r="F49" s="73">
        <v>0.3649</v>
      </c>
      <c r="G49" s="77">
        <v>0.41392430663108826</v>
      </c>
      <c r="H49" s="23"/>
      <c r="I49" s="73">
        <v>0.34210000000000002</v>
      </c>
      <c r="J49" s="73">
        <v>0.28460000000000002</v>
      </c>
      <c r="K49" s="73">
        <v>0.27250000000000002</v>
      </c>
      <c r="L49" s="73">
        <v>0.2326</v>
      </c>
      <c r="M49" s="82">
        <v>0.22173784673213959</v>
      </c>
      <c r="N49" s="23"/>
      <c r="O49" s="69">
        <v>3408</v>
      </c>
      <c r="P49" s="69">
        <v>2659</v>
      </c>
      <c r="Q49" s="69">
        <v>4652</v>
      </c>
      <c r="R49" s="66">
        <v>4935</v>
      </c>
      <c r="S49" s="80">
        <v>4754.2265625</v>
      </c>
      <c r="T49" s="23"/>
      <c r="U49" s="73">
        <v>0.2792</v>
      </c>
      <c r="V49" s="73">
        <v>0.13170000000000001</v>
      </c>
      <c r="W49" s="73">
        <v>0.2215</v>
      </c>
      <c r="X49" s="82">
        <v>0.18468877673149109</v>
      </c>
      <c r="Y49" s="23"/>
      <c r="Z49" s="73">
        <v>0.1318</v>
      </c>
      <c r="AA49" s="73">
        <v>9.3700000000000006E-2</v>
      </c>
      <c r="AB49" s="73">
        <v>8.1500000000000003E-2</v>
      </c>
      <c r="AC49" s="82">
        <v>0.11252204328775406</v>
      </c>
    </row>
    <row r="50" spans="1:29" x14ac:dyDescent="0.25">
      <c r="A50" s="63" t="s">
        <v>91</v>
      </c>
      <c r="B50" s="72">
        <v>0.2828</v>
      </c>
      <c r="C50" s="72">
        <v>0.38069999999999998</v>
      </c>
      <c r="D50" s="72">
        <v>0.39029999999999998</v>
      </c>
      <c r="E50" s="72">
        <v>0.28920000000000001</v>
      </c>
      <c r="F50" s="72">
        <v>0.28129999999999999</v>
      </c>
      <c r="G50" s="76">
        <v>0.36222359538078308</v>
      </c>
      <c r="I50" s="72">
        <v>0.435</v>
      </c>
      <c r="J50" s="72">
        <v>0.43609999999999999</v>
      </c>
      <c r="K50" s="72">
        <v>0.42249999999999999</v>
      </c>
      <c r="L50" s="72">
        <v>0.38800000000000001</v>
      </c>
      <c r="M50" s="81">
        <v>0.39990970492362976</v>
      </c>
      <c r="O50" s="68">
        <v>3546</v>
      </c>
      <c r="P50" s="68">
        <v>3641.75</v>
      </c>
      <c r="Q50" s="68">
        <v>3680.95</v>
      </c>
      <c r="R50" s="67">
        <v>3808.02</v>
      </c>
      <c r="S50" s="79">
        <v>3529.53955078125</v>
      </c>
      <c r="U50" s="72">
        <v>0.4481</v>
      </c>
      <c r="V50" s="72">
        <v>0.27160000000000001</v>
      </c>
      <c r="W50" s="72">
        <v>0.37290000000000001</v>
      </c>
      <c r="X50" s="81">
        <v>0.29605105519294739</v>
      </c>
      <c r="Z50" s="72">
        <v>0.78259999999999996</v>
      </c>
      <c r="AA50" s="72">
        <v>0.75139999999999996</v>
      </c>
      <c r="AB50" s="72">
        <v>0.73399999999999999</v>
      </c>
      <c r="AC50" s="81">
        <v>0.71430772542953491</v>
      </c>
    </row>
    <row r="51" spans="1:29" x14ac:dyDescent="0.25">
      <c r="A51" s="63" t="s">
        <v>92</v>
      </c>
      <c r="B51" s="72">
        <v>0.40139999999999998</v>
      </c>
      <c r="C51" s="72">
        <v>0.42699999999999999</v>
      </c>
      <c r="D51" s="72">
        <v>0.36309999999999998</v>
      </c>
      <c r="E51" s="72">
        <v>0.24149999999999999</v>
      </c>
      <c r="F51" s="72">
        <v>0.21690000000000001</v>
      </c>
      <c r="G51" s="76">
        <v>0.22293505072593689</v>
      </c>
      <c r="I51" s="72">
        <v>0.27210000000000001</v>
      </c>
      <c r="J51" s="72">
        <v>0.22689999999999999</v>
      </c>
      <c r="K51" s="72">
        <v>0.24809999999999999</v>
      </c>
      <c r="L51" s="72">
        <v>0.2253</v>
      </c>
      <c r="M51" s="81">
        <v>0.19799093902111053</v>
      </c>
      <c r="O51" s="68">
        <v>4745.93</v>
      </c>
      <c r="P51" s="68">
        <v>4742.6000000000004</v>
      </c>
      <c r="Q51" s="68">
        <v>5197.34</v>
      </c>
      <c r="R51" s="67">
        <v>5473.04</v>
      </c>
      <c r="S51" s="79">
        <v>5121.4443359375</v>
      </c>
      <c r="U51" s="72">
        <v>0.25800000000000001</v>
      </c>
      <c r="V51" s="72">
        <v>0.24879999999999999</v>
      </c>
      <c r="W51" s="72">
        <v>0.23930000000000001</v>
      </c>
      <c r="X51" s="81">
        <v>0.25622248649597168</v>
      </c>
      <c r="Z51" s="72">
        <v>0.27139999999999997</v>
      </c>
      <c r="AA51" s="72">
        <v>0.2792</v>
      </c>
      <c r="AB51" s="72">
        <v>0.26050000000000001</v>
      </c>
      <c r="AC51" s="81">
        <v>0.28724965453147888</v>
      </c>
    </row>
    <row r="52" spans="1:29" x14ac:dyDescent="0.25">
      <c r="A52" s="63" t="s">
        <v>93</v>
      </c>
      <c r="B52" s="72">
        <v>0.45450000000000002</v>
      </c>
      <c r="C52" s="72">
        <v>0.50619999999999998</v>
      </c>
      <c r="D52" s="72">
        <v>0.44</v>
      </c>
      <c r="E52" s="72">
        <v>0.37940000000000002</v>
      </c>
      <c r="F52" s="72">
        <v>0.2477</v>
      </c>
      <c r="G52" s="76">
        <v>0.29428130388259888</v>
      </c>
      <c r="I52" s="72">
        <v>0.27329999999999999</v>
      </c>
      <c r="J52" s="72">
        <v>0.27</v>
      </c>
      <c r="K52" s="72">
        <v>0.28760000000000002</v>
      </c>
      <c r="L52" s="72">
        <v>0.32290000000000002</v>
      </c>
      <c r="M52" s="81">
        <v>0.29493576288223267</v>
      </c>
      <c r="O52" s="68">
        <v>4465</v>
      </c>
      <c r="P52" s="68">
        <v>5049.79</v>
      </c>
      <c r="Q52" s="68">
        <v>5425.07</v>
      </c>
      <c r="R52" s="67">
        <v>5598.74</v>
      </c>
      <c r="S52" s="79">
        <v>5373.16162109375</v>
      </c>
      <c r="U52" s="72">
        <v>0.28000000000000003</v>
      </c>
      <c r="V52" s="72">
        <v>0.29089999999999999</v>
      </c>
      <c r="W52" s="72">
        <v>0.3422</v>
      </c>
      <c r="X52" s="81">
        <v>0.32031288743019104</v>
      </c>
      <c r="Z52" s="72">
        <v>0.54</v>
      </c>
      <c r="AA52" s="72">
        <v>0.53049999999999997</v>
      </c>
      <c r="AB52" s="72">
        <v>0.62960000000000005</v>
      </c>
      <c r="AC52" s="81">
        <v>0.59511661529541016</v>
      </c>
    </row>
    <row r="53" spans="1:29" x14ac:dyDescent="0.25">
      <c r="A53" s="63" t="s">
        <v>94</v>
      </c>
      <c r="B53" s="72">
        <v>0.52590000000000003</v>
      </c>
      <c r="C53" s="72">
        <v>0.4536</v>
      </c>
      <c r="D53" s="72">
        <v>0.59089999999999998</v>
      </c>
      <c r="E53" s="72">
        <v>0.373</v>
      </c>
      <c r="F53" s="72">
        <v>0.49890000000000001</v>
      </c>
      <c r="G53" s="76">
        <v>0.47590774297714233</v>
      </c>
      <c r="I53" s="72">
        <v>0.39419999999999999</v>
      </c>
      <c r="J53" s="72">
        <v>0.39610000000000001</v>
      </c>
      <c r="K53" s="72">
        <v>0.42099999999999999</v>
      </c>
      <c r="L53" s="72">
        <v>0.27600000000000002</v>
      </c>
      <c r="M53" s="81">
        <v>0.3249494731426239</v>
      </c>
      <c r="O53" s="68">
        <v>3054</v>
      </c>
      <c r="P53" s="68">
        <v>3291</v>
      </c>
      <c r="Q53" s="68">
        <v>3560.16</v>
      </c>
      <c r="R53" s="67">
        <v>2655.63</v>
      </c>
      <c r="S53" s="79">
        <v>2580.529541015625</v>
      </c>
      <c r="U53" s="72">
        <v>0.38240000000000002</v>
      </c>
      <c r="V53" s="72">
        <v>0.45450000000000002</v>
      </c>
      <c r="W53" s="72">
        <v>0.35659999999999997</v>
      </c>
      <c r="X53" s="81">
        <v>0.36611956357955933</v>
      </c>
      <c r="Z53" s="72">
        <v>0.45269999999999999</v>
      </c>
      <c r="AA53" s="72">
        <v>0.38300000000000001</v>
      </c>
      <c r="AB53" s="72">
        <v>0.39529999999999998</v>
      </c>
      <c r="AC53" s="81">
        <v>0.36914712190628052</v>
      </c>
    </row>
    <row r="54" spans="1:29" x14ac:dyDescent="0.25">
      <c r="A54" s="63" t="s">
        <v>95</v>
      </c>
      <c r="B54" s="73">
        <v>0.51939999999999997</v>
      </c>
      <c r="C54" s="73">
        <v>0.5222</v>
      </c>
      <c r="D54" s="73">
        <v>0.54100000000000004</v>
      </c>
      <c r="E54" s="73">
        <v>0.45369999999999999</v>
      </c>
      <c r="F54" s="73">
        <v>0.51990000000000003</v>
      </c>
      <c r="G54" s="77">
        <v>0.433195561170578</v>
      </c>
      <c r="H54" s="23"/>
      <c r="I54" s="73">
        <v>0.46750000000000003</v>
      </c>
      <c r="J54" s="73">
        <v>0.49</v>
      </c>
      <c r="K54" s="73">
        <v>0.46689999999999998</v>
      </c>
      <c r="L54" s="73">
        <v>0.4551</v>
      </c>
      <c r="M54" s="82">
        <v>0.45969608426094055</v>
      </c>
      <c r="N54" s="23"/>
      <c r="O54" s="69">
        <v>4603</v>
      </c>
      <c r="P54" s="69">
        <v>5051</v>
      </c>
      <c r="Q54" s="69">
        <v>5057</v>
      </c>
      <c r="R54" s="66">
        <v>5004</v>
      </c>
      <c r="S54" s="80">
        <v>5184.6962890625</v>
      </c>
      <c r="T54" s="23"/>
      <c r="U54" s="73">
        <v>0.46389999999999998</v>
      </c>
      <c r="V54" s="73">
        <v>0.46700000000000003</v>
      </c>
      <c r="W54" s="73">
        <v>0.42930000000000001</v>
      </c>
      <c r="X54" s="82">
        <v>0.44915685057640076</v>
      </c>
      <c r="Y54" s="23"/>
      <c r="Z54" s="73">
        <v>0.32790000000000002</v>
      </c>
      <c r="AA54" s="73">
        <v>0.34789999999999999</v>
      </c>
      <c r="AB54" s="73">
        <v>0.38379999999999997</v>
      </c>
      <c r="AC54" s="82">
        <v>0.39505979418754578</v>
      </c>
    </row>
    <row r="55" spans="1:29" x14ac:dyDescent="0.25">
      <c r="A55" s="64" t="s">
        <v>96</v>
      </c>
      <c r="B55" s="72">
        <v>0.54930000000000001</v>
      </c>
      <c r="C55" s="72">
        <v>0.59950000000000003</v>
      </c>
      <c r="D55" s="72">
        <v>0.58399999999999996</v>
      </c>
      <c r="E55" s="72">
        <v>0.55000000000000004</v>
      </c>
      <c r="F55" s="72">
        <v>0.58630000000000004</v>
      </c>
      <c r="G55" s="76">
        <v>0.57939213514328003</v>
      </c>
      <c r="I55" s="72">
        <v>0.47460000000000002</v>
      </c>
      <c r="J55" s="72">
        <v>0.47</v>
      </c>
      <c r="K55" s="72">
        <v>0.51900000000000002</v>
      </c>
      <c r="L55" s="72">
        <v>0.51300000000000001</v>
      </c>
      <c r="M55" s="81">
        <v>0.51784682273864746</v>
      </c>
      <c r="O55" s="68">
        <v>3650</v>
      </c>
      <c r="P55" s="68">
        <v>3566.41</v>
      </c>
      <c r="Q55" s="68">
        <v>3954.92</v>
      </c>
      <c r="R55" s="67">
        <v>3300.2</v>
      </c>
      <c r="S55" s="79">
        <v>3611.263916015625</v>
      </c>
      <c r="U55" s="72">
        <v>0.47599999999999998</v>
      </c>
      <c r="V55" s="72">
        <v>0.52300000000000002</v>
      </c>
      <c r="W55" s="72">
        <v>0.51349999999999996</v>
      </c>
      <c r="X55" s="81">
        <v>0.50909006595611572</v>
      </c>
      <c r="Z55" s="72">
        <v>0.41299999999999998</v>
      </c>
      <c r="AA55" s="72">
        <v>0.59799999999999998</v>
      </c>
      <c r="AB55" s="72">
        <v>0.58160000000000001</v>
      </c>
      <c r="AC55" s="81">
        <v>0.65104663372039795</v>
      </c>
    </row>
    <row r="56" spans="1:29" x14ac:dyDescent="0.25">
      <c r="A56" s="58" t="s">
        <v>97</v>
      </c>
      <c r="B56" s="73">
        <v>0.59870000000000001</v>
      </c>
      <c r="C56" s="73">
        <v>0.58640000000000003</v>
      </c>
      <c r="D56" s="73">
        <v>0.60629999999999995</v>
      </c>
      <c r="E56" s="73">
        <v>0.56510000000000005</v>
      </c>
      <c r="F56" s="73">
        <v>0.5766</v>
      </c>
      <c r="G56" s="77">
        <v>0.59995299577713013</v>
      </c>
      <c r="H56" s="23"/>
      <c r="I56" s="73">
        <v>0.23419999999999999</v>
      </c>
      <c r="J56" s="73">
        <v>0.108</v>
      </c>
      <c r="K56" s="73">
        <v>1.4800000000000001E-2</v>
      </c>
      <c r="L56" s="73">
        <v>0.53669999999999995</v>
      </c>
      <c r="M56" s="82">
        <v>0.36209589147821386</v>
      </c>
      <c r="N56" s="23"/>
      <c r="O56" s="69">
        <v>3770</v>
      </c>
      <c r="P56" s="69">
        <v>3250</v>
      </c>
      <c r="Q56" s="69">
        <v>1740</v>
      </c>
      <c r="R56" s="66">
        <v>3399</v>
      </c>
      <c r="S56" s="80">
        <v>4950.3840942382813</v>
      </c>
      <c r="T56" s="23"/>
      <c r="U56" s="73">
        <v>0.16639999999999999</v>
      </c>
      <c r="V56" s="73">
        <v>0.1164</v>
      </c>
      <c r="W56" s="73">
        <v>0.1366</v>
      </c>
      <c r="X56" s="82">
        <v>0.14989937841892242</v>
      </c>
      <c r="Y56" s="23"/>
      <c r="Z56" s="73">
        <v>0.13589999999999999</v>
      </c>
      <c r="AA56" s="73">
        <v>8.1699999999999995E-2</v>
      </c>
      <c r="AB56" s="73">
        <v>0.1072</v>
      </c>
      <c r="AC56" s="82">
        <v>9.8654672503471375E-2</v>
      </c>
    </row>
    <row r="57" spans="1:29" x14ac:dyDescent="0.25">
      <c r="A57" s="63"/>
      <c r="B57"/>
      <c r="C57"/>
      <c r="D57"/>
      <c r="E57"/>
      <c r="F57"/>
      <c r="I57"/>
      <c r="J57"/>
      <c r="K57"/>
      <c r="L57"/>
      <c r="O57"/>
      <c r="P57"/>
      <c r="Q57"/>
      <c r="R57"/>
      <c r="U57"/>
      <c r="V57"/>
      <c r="W57"/>
      <c r="Z57"/>
      <c r="AA57"/>
      <c r="AB57"/>
    </row>
  </sheetData>
  <sheetProtection sheet="1" objects="1" scenarios="1" selectLockedCells="1"/>
  <mergeCells count="11">
    <mergeCell ref="A1:AC1"/>
    <mergeCell ref="B3:F3"/>
    <mergeCell ref="I3:L3"/>
    <mergeCell ref="O3:R3"/>
    <mergeCell ref="U3:W3"/>
    <mergeCell ref="Z3:AB3"/>
    <mergeCell ref="B2:G2"/>
    <mergeCell ref="I2:M2"/>
    <mergeCell ref="O2:S2"/>
    <mergeCell ref="U2:X2"/>
    <mergeCell ref="Z2:AC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51AD7-40D5-4BAC-869B-930B2E3BAD1D}">
  <dimension ref="A1:AT53"/>
  <sheetViews>
    <sheetView workbookViewId="0"/>
  </sheetViews>
  <sheetFormatPr defaultColWidth="8.85546875" defaultRowHeight="15" x14ac:dyDescent="0.25"/>
  <cols>
    <col min="1" max="16384" width="8.85546875" style="12"/>
  </cols>
  <sheetData>
    <row r="1" spans="1:46" x14ac:dyDescent="0.25">
      <c r="A1" s="12" t="s">
        <v>0</v>
      </c>
      <c r="B1" s="12" t="s">
        <v>1</v>
      </c>
      <c r="C1" s="12" t="s">
        <v>2</v>
      </c>
      <c r="D1" s="12" t="s">
        <v>3</v>
      </c>
      <c r="E1" s="12" t="s">
        <v>4</v>
      </c>
      <c r="F1" s="12" t="s">
        <v>5</v>
      </c>
      <c r="G1" s="12" t="s">
        <v>6</v>
      </c>
      <c r="H1" s="12" t="s">
        <v>7</v>
      </c>
      <c r="I1" s="12" t="s">
        <v>8</v>
      </c>
      <c r="J1" s="12" t="s">
        <v>9</v>
      </c>
      <c r="K1" s="12" t="s">
        <v>10</v>
      </c>
      <c r="L1" s="12" t="s">
        <v>11</v>
      </c>
      <c r="M1" s="12" t="s">
        <v>12</v>
      </c>
      <c r="N1" s="12" t="s">
        <v>13</v>
      </c>
      <c r="O1" s="12" t="s">
        <v>14</v>
      </c>
      <c r="P1" s="12" t="s">
        <v>15</v>
      </c>
      <c r="Q1" s="12" t="s">
        <v>16</v>
      </c>
      <c r="R1" s="12" t="s">
        <v>17</v>
      </c>
      <c r="S1" s="12" t="s">
        <v>18</v>
      </c>
      <c r="T1" s="12" t="s">
        <v>19</v>
      </c>
      <c r="U1" s="12" t="s">
        <v>20</v>
      </c>
      <c r="V1" s="12" t="s">
        <v>21</v>
      </c>
      <c r="W1" s="12" t="s">
        <v>22</v>
      </c>
      <c r="X1" s="12" t="s">
        <v>23</v>
      </c>
      <c r="Y1" s="12" t="s">
        <v>24</v>
      </c>
      <c r="Z1" s="12" t="s">
        <v>25</v>
      </c>
      <c r="AA1" s="12" t="s">
        <v>26</v>
      </c>
      <c r="AB1" s="12" t="s">
        <v>27</v>
      </c>
      <c r="AC1" s="12" t="s">
        <v>28</v>
      </c>
      <c r="AD1" s="12" t="s">
        <v>29</v>
      </c>
      <c r="AE1" s="12" t="s">
        <v>30</v>
      </c>
      <c r="AF1" s="12" t="s">
        <v>31</v>
      </c>
      <c r="AG1" s="12" t="s">
        <v>32</v>
      </c>
      <c r="AH1" s="12" t="s">
        <v>33</v>
      </c>
      <c r="AI1" s="12" t="s">
        <v>34</v>
      </c>
      <c r="AJ1" s="12" t="s">
        <v>35</v>
      </c>
      <c r="AK1" s="12" t="s">
        <v>36</v>
      </c>
      <c r="AL1" s="12" t="s">
        <v>37</v>
      </c>
      <c r="AM1" s="12" t="s">
        <v>38</v>
      </c>
      <c r="AN1" s="12" t="s">
        <v>39</v>
      </c>
      <c r="AO1" s="12" t="s">
        <v>40</v>
      </c>
      <c r="AP1" s="12" t="s">
        <v>41</v>
      </c>
      <c r="AQ1" s="12" t="s">
        <v>42</v>
      </c>
      <c r="AR1" s="12" t="s">
        <v>43</v>
      </c>
      <c r="AS1" s="12" t="s">
        <v>44</v>
      </c>
      <c r="AT1" s="12" t="s">
        <v>45</v>
      </c>
    </row>
    <row r="2" spans="1:46" x14ac:dyDescent="0.25">
      <c r="A2" s="12" t="s">
        <v>46</v>
      </c>
      <c r="B2" s="12">
        <v>0.46656200289726257</v>
      </c>
      <c r="C2" s="12">
        <v>0.11616954207420349</v>
      </c>
      <c r="D2" s="12">
        <v>0.24891680479049683</v>
      </c>
      <c r="E2" s="12">
        <v>0.46643641591072083</v>
      </c>
      <c r="F2" s="12">
        <v>0.16847723722457886</v>
      </c>
      <c r="G2" s="12">
        <v>0.140470951795578</v>
      </c>
      <c r="H2" s="12">
        <v>2.9387755319476128E-2</v>
      </c>
      <c r="I2" s="12">
        <v>0.3873155415058136</v>
      </c>
      <c r="J2" s="12">
        <v>0.40558868646621704</v>
      </c>
      <c r="K2" s="12">
        <v>3.7237048149108887E-2</v>
      </c>
      <c r="L2" s="12">
        <v>1.6640502959489822E-2</v>
      </c>
      <c r="M2" s="12">
        <v>0.69224488735198975</v>
      </c>
      <c r="N2" s="12">
        <v>0.15547880530357361</v>
      </c>
      <c r="O2" s="12">
        <v>0.12734693288803101</v>
      </c>
      <c r="P2" s="12">
        <v>0.35843014717102051</v>
      </c>
      <c r="Q2" s="12">
        <v>0.4686342179775238</v>
      </c>
      <c r="R2" s="12">
        <v>4.772370308637619E-2</v>
      </c>
      <c r="S2" s="12">
        <v>5.6389324367046356E-2</v>
      </c>
      <c r="T2" s="12">
        <v>4.3390896171331406E-2</v>
      </c>
      <c r="U2" s="12">
        <v>2.5431711226701736E-2</v>
      </c>
      <c r="V2" s="12">
        <v>0.37601256370544434</v>
      </c>
      <c r="W2" s="12">
        <v>0.43064364790916443</v>
      </c>
      <c r="X2" s="12">
        <v>0.19334380328655243</v>
      </c>
      <c r="Y2" s="12">
        <v>3.2857760787010193E-2</v>
      </c>
      <c r="Z2" s="12">
        <v>5.3115930408239365E-2</v>
      </c>
      <c r="AA2" s="12">
        <v>0</v>
      </c>
      <c r="AB2" s="12">
        <v>3.2425422221422195E-2</v>
      </c>
      <c r="AC2" s="12">
        <v>2.2852201946079731E-3</v>
      </c>
      <c r="AD2" s="12">
        <v>0.14650113880634308</v>
      </c>
      <c r="AE2" s="12">
        <v>1.2846643105149269E-2</v>
      </c>
      <c r="AF2" s="12">
        <v>2.2852201946079731E-3</v>
      </c>
      <c r="AG2" s="12">
        <v>0.20499043166637421</v>
      </c>
      <c r="AH2" s="12">
        <v>4.8191770911216736E-2</v>
      </c>
      <c r="AI2" s="12">
        <v>0.12839910387992859</v>
      </c>
      <c r="AJ2" s="12">
        <v>4.8227395862340927E-2</v>
      </c>
      <c r="AK2" s="12">
        <v>0.22307731211185455</v>
      </c>
      <c r="AL2" s="12">
        <v>4.998726025223732E-2</v>
      </c>
      <c r="AM2" s="12">
        <v>1.0642876848578453E-2</v>
      </c>
      <c r="AN2" s="12">
        <v>0.10005936771631241</v>
      </c>
      <c r="AO2" s="12">
        <v>0.13509702682495117</v>
      </c>
      <c r="AP2" s="12">
        <v>9.5037436112761497E-3</v>
      </c>
      <c r="AQ2" s="12">
        <v>2.3071005940437317E-2</v>
      </c>
      <c r="AR2" s="12">
        <v>6.5276525914669037E-2</v>
      </c>
      <c r="AS2" s="12">
        <v>0.20665840804576874</v>
      </c>
      <c r="AT2" s="12">
        <v>0</v>
      </c>
    </row>
    <row r="3" spans="1:46" x14ac:dyDescent="0.25">
      <c r="A3" s="12" t="s">
        <v>47</v>
      </c>
      <c r="B3" s="12">
        <v>0.39907407760620117</v>
      </c>
      <c r="C3" s="12">
        <v>7.5000002980232239E-2</v>
      </c>
      <c r="D3" s="12">
        <v>0.19722221791744232</v>
      </c>
      <c r="E3" s="12">
        <v>0.48981481790542603</v>
      </c>
      <c r="F3" s="12">
        <v>0.23796296119689941</v>
      </c>
      <c r="G3" s="12">
        <v>0.22407408058643341</v>
      </c>
      <c r="H3" s="12">
        <v>0.18333333730697632</v>
      </c>
      <c r="I3" s="12">
        <v>6.5740741789340973E-2</v>
      </c>
      <c r="J3" s="12">
        <v>0.21296297013759613</v>
      </c>
      <c r="K3" s="12">
        <v>0.31388887763023376</v>
      </c>
      <c r="L3" s="12">
        <v>0</v>
      </c>
      <c r="M3" s="12">
        <v>0.58703702688217163</v>
      </c>
      <c r="N3" s="12">
        <v>0.21481481194496155</v>
      </c>
      <c r="O3" s="12">
        <v>0.18148148059844971</v>
      </c>
      <c r="P3" s="12">
        <v>0.23888888955116272</v>
      </c>
      <c r="Q3" s="12">
        <v>0.32129630446434021</v>
      </c>
      <c r="R3" s="12">
        <v>2.1296296268701553E-2</v>
      </c>
      <c r="S3" s="12">
        <v>0.22499999403953552</v>
      </c>
      <c r="T3" s="12">
        <v>0.10740740597248077</v>
      </c>
      <c r="U3" s="12">
        <v>8.6111113429069519E-2</v>
      </c>
      <c r="V3" s="12">
        <v>0.66203701496124268</v>
      </c>
      <c r="W3" s="12">
        <v>7.4074072763323784E-3</v>
      </c>
      <c r="X3" s="12">
        <v>0.33055555820465088</v>
      </c>
      <c r="Y3" s="12">
        <v>1.8450184725224972E-3</v>
      </c>
      <c r="Z3" s="12">
        <v>9.2250923626124859E-4</v>
      </c>
      <c r="AA3" s="12">
        <v>0</v>
      </c>
      <c r="AB3" s="12">
        <v>9.2250923626124859E-4</v>
      </c>
      <c r="AC3" s="12">
        <v>0</v>
      </c>
      <c r="AD3" s="12">
        <v>0.10885608941316605</v>
      </c>
      <c r="AE3" s="12">
        <v>1.0147601366043091E-2</v>
      </c>
      <c r="AF3" s="12">
        <v>0</v>
      </c>
      <c r="AG3" s="12">
        <v>0.35239851474761963</v>
      </c>
      <c r="AH3" s="12">
        <v>6.8342000246047974E-2</v>
      </c>
      <c r="AI3" s="12">
        <v>9.2731758952140808E-2</v>
      </c>
      <c r="AJ3" s="12">
        <v>5.5668286979198456E-2</v>
      </c>
      <c r="AK3" s="12">
        <v>0.22828781604766846</v>
      </c>
      <c r="AL3" s="12">
        <v>3.6713335663080215E-2</v>
      </c>
      <c r="AM3" s="12">
        <v>1.6984382644295692E-2</v>
      </c>
      <c r="AN3" s="12">
        <v>0.10661129653453827</v>
      </c>
      <c r="AO3" s="12">
        <v>3.7827525287866592E-2</v>
      </c>
      <c r="AP3" s="12">
        <v>3.9107967168092728E-2</v>
      </c>
      <c r="AQ3" s="12">
        <v>3.1904935836791992E-2</v>
      </c>
      <c r="AR3" s="12">
        <v>0.13908290863037109</v>
      </c>
      <c r="AS3" s="12">
        <v>0.21484021842479706</v>
      </c>
      <c r="AT3" s="12">
        <v>2.3961305851116776E-4</v>
      </c>
    </row>
    <row r="4" spans="1:46" x14ac:dyDescent="0.25">
      <c r="A4" s="12" t="s">
        <v>48</v>
      </c>
      <c r="B4" s="12">
        <v>0.34118166565895081</v>
      </c>
      <c r="C4" s="12">
        <v>7.0899471640586853E-2</v>
      </c>
      <c r="D4" s="12">
        <v>0.18483245372772217</v>
      </c>
      <c r="E4" s="12">
        <v>0.46737211942672729</v>
      </c>
      <c r="F4" s="12">
        <v>0.27689594030380249</v>
      </c>
      <c r="G4" s="12">
        <v>0.59029984474182129</v>
      </c>
      <c r="H4" s="12">
        <v>7.3721341788768768E-2</v>
      </c>
      <c r="I4" s="12">
        <v>8.1128746271133423E-2</v>
      </c>
      <c r="J4" s="12">
        <v>0.18712522089481354</v>
      </c>
      <c r="K4" s="12">
        <v>6.7724868655204773E-2</v>
      </c>
      <c r="L4" s="12">
        <v>3.1746032182127237E-3</v>
      </c>
      <c r="M4" s="12">
        <v>0.69585537910461426</v>
      </c>
      <c r="N4" s="12">
        <v>0.10881834477186203</v>
      </c>
      <c r="O4" s="12">
        <v>0.17645502090454102</v>
      </c>
      <c r="P4" s="12">
        <v>0.27848324179649353</v>
      </c>
      <c r="Q4" s="12">
        <v>0.25396826863288879</v>
      </c>
      <c r="R4" s="12">
        <v>9.7883595153689384E-3</v>
      </c>
      <c r="S4" s="12">
        <v>0.22777777910232544</v>
      </c>
      <c r="T4" s="12">
        <v>0.17477953433990479</v>
      </c>
      <c r="U4" s="12">
        <v>5.5202823132276535E-2</v>
      </c>
      <c r="V4" s="12">
        <v>0.50634920597076416</v>
      </c>
      <c r="W4" s="12">
        <v>0.35864198207855225</v>
      </c>
      <c r="X4" s="12">
        <v>0.13500881195068359</v>
      </c>
      <c r="Y4" s="12">
        <v>0.16465933620929718</v>
      </c>
      <c r="Z4" s="12">
        <v>8.5890106856822968E-2</v>
      </c>
      <c r="AA4" s="12">
        <v>1.2659341096878052E-2</v>
      </c>
      <c r="AB4" s="12">
        <v>3.6747254431247711E-2</v>
      </c>
      <c r="AC4" s="12">
        <v>1.415384653955698E-2</v>
      </c>
      <c r="AD4" s="12">
        <v>0.20641757547855377</v>
      </c>
      <c r="AE4" s="12">
        <v>5.6000001728534698E-2</v>
      </c>
      <c r="AF4" s="12">
        <v>2.1626373752951622E-2</v>
      </c>
      <c r="AG4" s="12">
        <v>0.57186812162399292</v>
      </c>
      <c r="AH4" s="12">
        <v>6.8676941096782684E-2</v>
      </c>
      <c r="AI4" s="12">
        <v>0.15398404002189636</v>
      </c>
      <c r="AJ4" s="12">
        <v>6.1727732419967651E-2</v>
      </c>
      <c r="AK4" s="12">
        <v>0.22378183901309967</v>
      </c>
      <c r="AL4" s="12">
        <v>7.9305410385131836E-2</v>
      </c>
      <c r="AM4" s="12">
        <v>1.6901269555091858E-2</v>
      </c>
      <c r="AN4" s="12">
        <v>0.11024609208106995</v>
      </c>
      <c r="AO4" s="12">
        <v>6.230490654706955E-2</v>
      </c>
      <c r="AP4" s="12">
        <v>1.2781237252056599E-2</v>
      </c>
      <c r="AQ4" s="12">
        <v>2.5869769975543022E-2</v>
      </c>
      <c r="AR4" s="12">
        <v>5.3269185125827789E-2</v>
      </c>
      <c r="AS4" s="12">
        <v>0.19930458068847656</v>
      </c>
      <c r="AT4" s="12">
        <v>5.2390742348507047E-4</v>
      </c>
    </row>
    <row r="5" spans="1:46" x14ac:dyDescent="0.25">
      <c r="A5" s="12" t="s">
        <v>49</v>
      </c>
      <c r="B5" s="12">
        <v>0.46486794948577881</v>
      </c>
      <c r="C5" s="12">
        <v>0.15988178551197052</v>
      </c>
      <c r="D5" s="12">
        <v>0.17894937098026276</v>
      </c>
      <c r="E5" s="12">
        <v>0.46734675765037537</v>
      </c>
      <c r="F5" s="12">
        <v>0.19382210075855255</v>
      </c>
      <c r="G5" s="12">
        <v>0.29240155220031738</v>
      </c>
      <c r="H5" s="12">
        <v>4.1567355394363403E-2</v>
      </c>
      <c r="I5" s="12">
        <v>0.18505100905895233</v>
      </c>
      <c r="J5" s="12">
        <v>0.45466679334640503</v>
      </c>
      <c r="K5" s="12">
        <v>2.6313280686736107E-2</v>
      </c>
      <c r="L5" s="12">
        <v>1.7351511865854263E-2</v>
      </c>
      <c r="M5" s="12">
        <v>0.6272284984588623</v>
      </c>
      <c r="N5" s="12">
        <v>0.22309085726737976</v>
      </c>
      <c r="O5" s="12">
        <v>0.12298598885536194</v>
      </c>
      <c r="P5" s="12">
        <v>0.2632281482219696</v>
      </c>
      <c r="Q5" s="12">
        <v>0.43493184447288513</v>
      </c>
      <c r="R5" s="12">
        <v>4.2711410671472549E-2</v>
      </c>
      <c r="S5" s="12">
        <v>0.18028411269187927</v>
      </c>
      <c r="T5" s="12">
        <v>6.3685767352581024E-2</v>
      </c>
      <c r="U5" s="12">
        <v>1.5158738009631634E-2</v>
      </c>
      <c r="V5" s="12">
        <v>0.33492231369018555</v>
      </c>
      <c r="W5" s="12">
        <v>0.453046053647995</v>
      </c>
      <c r="X5" s="12">
        <v>0.21203164756298065</v>
      </c>
      <c r="Y5" s="12">
        <v>5.6185081601142883E-2</v>
      </c>
      <c r="Z5" s="12">
        <v>5.3541075438261032E-2</v>
      </c>
      <c r="AA5" s="12">
        <v>2.4268178269267082E-2</v>
      </c>
      <c r="AB5" s="12">
        <v>0.15854579210281372</v>
      </c>
      <c r="AC5" s="12">
        <v>1.8885741010308266E-3</v>
      </c>
      <c r="AD5" s="12">
        <v>7.327667623758316E-2</v>
      </c>
      <c r="AE5" s="12">
        <v>1.4825306832790375E-2</v>
      </c>
      <c r="AF5" s="12">
        <v>3.1161473598331213E-3</v>
      </c>
      <c r="AG5" s="12">
        <v>0.32851746678352356</v>
      </c>
      <c r="AH5" s="12">
        <v>5.1602952182292938E-2</v>
      </c>
      <c r="AI5" s="12">
        <v>0.12191545963287354</v>
      </c>
      <c r="AJ5" s="12">
        <v>4.5005131512880325E-2</v>
      </c>
      <c r="AK5" s="12">
        <v>0.25000551342964172</v>
      </c>
      <c r="AL5" s="12">
        <v>4.4137094169855118E-2</v>
      </c>
      <c r="AM5" s="12">
        <v>1.0915818624198437E-2</v>
      </c>
      <c r="AN5" s="12">
        <v>9.6809722483158112E-2</v>
      </c>
      <c r="AO5" s="12">
        <v>0.1329231858253479</v>
      </c>
      <c r="AP5" s="12">
        <v>1.3676086440682411E-2</v>
      </c>
      <c r="AQ5" s="12">
        <v>2.0577646791934967E-2</v>
      </c>
      <c r="AR5" s="12">
        <v>4.776807501912117E-2</v>
      </c>
      <c r="AS5" s="12">
        <v>0.21626628935337067</v>
      </c>
      <c r="AT5" s="12">
        <v>0</v>
      </c>
    </row>
    <row r="6" spans="1:46" x14ac:dyDescent="0.25">
      <c r="A6" s="12" t="s">
        <v>50</v>
      </c>
      <c r="B6" s="12">
        <v>0.41285276412963867</v>
      </c>
      <c r="C6" s="12">
        <v>5.2157040685415268E-2</v>
      </c>
      <c r="D6" s="12">
        <v>0.14742390811443329</v>
      </c>
      <c r="E6" s="12">
        <v>0.47937071323394775</v>
      </c>
      <c r="F6" s="12">
        <v>0.3210483193397522</v>
      </c>
      <c r="G6" s="12">
        <v>0.65191847085952759</v>
      </c>
      <c r="H6" s="12">
        <v>0.16824102401733398</v>
      </c>
      <c r="I6" s="12">
        <v>5.1196549087762833E-2</v>
      </c>
      <c r="J6" s="12">
        <v>0.10446125268936157</v>
      </c>
      <c r="K6" s="12">
        <v>2.418271079659462E-2</v>
      </c>
      <c r="L6" s="12">
        <v>2.8338387608528137E-2</v>
      </c>
      <c r="M6" s="12">
        <v>0.51890194416046143</v>
      </c>
      <c r="N6" s="12">
        <v>0.22035932540893555</v>
      </c>
      <c r="O6" s="12">
        <v>0.20697054266929626</v>
      </c>
      <c r="P6" s="12">
        <v>6.1820056289434433E-2</v>
      </c>
      <c r="Q6" s="12">
        <v>0.18558797240257263</v>
      </c>
      <c r="R6" s="12">
        <v>9.9871806800365448E-2</v>
      </c>
      <c r="S6" s="12">
        <v>6.6622518002986908E-2</v>
      </c>
      <c r="T6" s="12">
        <v>0.30463087558746338</v>
      </c>
      <c r="U6" s="12">
        <v>0.28146675229072571</v>
      </c>
      <c r="V6" s="12">
        <v>0.36748114228248596</v>
      </c>
      <c r="W6" s="12">
        <v>0.34676086902618408</v>
      </c>
      <c r="X6" s="12">
        <v>0.28575798869132996</v>
      </c>
      <c r="Y6" s="12">
        <v>4.3905459344387054E-2</v>
      </c>
      <c r="Z6" s="12">
        <v>2.1035831421613693E-2</v>
      </c>
      <c r="AA6" s="12">
        <v>9.644409641623497E-3</v>
      </c>
      <c r="AB6" s="12">
        <v>0.10391511768102646</v>
      </c>
      <c r="AC6" s="12">
        <v>2.0752837881445885E-3</v>
      </c>
      <c r="AD6" s="12">
        <v>4.4671427458524704E-2</v>
      </c>
      <c r="AE6" s="12">
        <v>2.0009508356451988E-2</v>
      </c>
      <c r="AF6" s="12">
        <v>1.4530759304761887E-2</v>
      </c>
      <c r="AG6" s="12">
        <v>0.27102828025817871</v>
      </c>
      <c r="AH6" s="12">
        <v>8.0635048449039459E-2</v>
      </c>
      <c r="AI6" s="12">
        <v>0.15861974656581879</v>
      </c>
      <c r="AJ6" s="12">
        <v>5.2394527941942215E-2</v>
      </c>
      <c r="AK6" s="12">
        <v>0.23513123393058777</v>
      </c>
      <c r="AL6" s="12">
        <v>4.9540132284164429E-2</v>
      </c>
      <c r="AM6" s="12">
        <v>3.2666083425283432E-2</v>
      </c>
      <c r="AN6" s="12">
        <v>0.10385026782751083</v>
      </c>
      <c r="AO6" s="12">
        <v>7.629258930683136E-2</v>
      </c>
      <c r="AP6" s="12">
        <v>2.6030503213405609E-2</v>
      </c>
      <c r="AQ6" s="12">
        <v>2.9170652851462364E-2</v>
      </c>
      <c r="AR6" s="12">
        <v>5.0863310694694519E-2</v>
      </c>
      <c r="AS6" s="12">
        <v>0.18537607789039612</v>
      </c>
      <c r="AT6" s="12">
        <v>6.4884567109402269E-5</v>
      </c>
    </row>
    <row r="7" spans="1:46" x14ac:dyDescent="0.25">
      <c r="A7" s="12" t="s">
        <v>51</v>
      </c>
      <c r="B7" s="12">
        <v>0.32485133409500122</v>
      </c>
      <c r="C7" s="12">
        <v>5.3519569337368011E-2</v>
      </c>
      <c r="D7" s="12">
        <v>0.14659106731414795</v>
      </c>
      <c r="E7" s="12">
        <v>0.5711519718170166</v>
      </c>
      <c r="F7" s="12">
        <v>0.22873738408088684</v>
      </c>
      <c r="G7" s="12">
        <v>0.59936386346817017</v>
      </c>
      <c r="H7" s="12">
        <v>0.11907067149877548</v>
      </c>
      <c r="I7" s="12">
        <v>9.3209788203239441E-2</v>
      </c>
      <c r="J7" s="12">
        <v>0.16996265947818756</v>
      </c>
      <c r="K7" s="12">
        <v>1.8393030390143394E-2</v>
      </c>
      <c r="L7" s="12">
        <v>2.6414049789309502E-2</v>
      </c>
      <c r="M7" s="12">
        <v>0.51182407140731812</v>
      </c>
      <c r="N7" s="12">
        <v>0.20246163010597229</v>
      </c>
      <c r="O7" s="12">
        <v>0.21532291173934937</v>
      </c>
      <c r="P7" s="12">
        <v>0.13303831219673157</v>
      </c>
      <c r="Q7" s="12">
        <v>0.23786474764347076</v>
      </c>
      <c r="R7" s="12">
        <v>3.4711658954620361E-2</v>
      </c>
      <c r="S7" s="12">
        <v>7.4678465723991394E-2</v>
      </c>
      <c r="T7" s="12">
        <v>0.27465081214904785</v>
      </c>
      <c r="U7" s="12">
        <v>0.24505600333213806</v>
      </c>
      <c r="V7" s="12">
        <v>0.46480432152748108</v>
      </c>
      <c r="W7" s="12">
        <v>0.33162772655487061</v>
      </c>
      <c r="X7" s="12">
        <v>0.20356796681880951</v>
      </c>
      <c r="Y7" s="12">
        <v>3.8440417498350143E-2</v>
      </c>
      <c r="Z7" s="12">
        <v>2.1965952590107918E-2</v>
      </c>
      <c r="AA7" s="12">
        <v>1.2355848215520382E-2</v>
      </c>
      <c r="AB7" s="12">
        <v>3.7342119961977005E-2</v>
      </c>
      <c r="AC7" s="12">
        <v>5.0796265713870525E-3</v>
      </c>
      <c r="AD7" s="12">
        <v>6.3152112066745758E-2</v>
      </c>
      <c r="AE7" s="12">
        <v>1.7160899937152863E-2</v>
      </c>
      <c r="AF7" s="12">
        <v>5.2169137634336948E-3</v>
      </c>
      <c r="AG7" s="12">
        <v>0.10831960290670395</v>
      </c>
      <c r="AH7" s="12">
        <v>5.6547671556472778E-2</v>
      </c>
      <c r="AI7" s="12">
        <v>0.16460832953453064</v>
      </c>
      <c r="AJ7" s="12">
        <v>6.8006187677383423E-2</v>
      </c>
      <c r="AK7" s="12">
        <v>0.21569685637950897</v>
      </c>
      <c r="AL7" s="12">
        <v>6.3186094164848328E-2</v>
      </c>
      <c r="AM7" s="12">
        <v>2.9424816370010376E-2</v>
      </c>
      <c r="AN7" s="12">
        <v>0.11426742374897003</v>
      </c>
      <c r="AO7" s="12">
        <v>5.584372952580452E-2</v>
      </c>
      <c r="AP7" s="12">
        <v>1.6615152359008789E-2</v>
      </c>
      <c r="AQ7" s="12">
        <v>3.0264304950833321E-2</v>
      </c>
      <c r="AR7" s="12">
        <v>5.6866873055696487E-2</v>
      </c>
      <c r="AS7" s="12">
        <v>0.1845814436674118</v>
      </c>
      <c r="AT7" s="12">
        <v>6.3877477077767253E-4</v>
      </c>
    </row>
    <row r="8" spans="1:46" x14ac:dyDescent="0.25">
      <c r="A8" s="12" t="s">
        <v>52</v>
      </c>
      <c r="B8" s="12">
        <v>0.37573081254959106</v>
      </c>
      <c r="C8" s="12">
        <v>9.0554758906364441E-2</v>
      </c>
      <c r="D8" s="12">
        <v>0.1785111129283905</v>
      </c>
      <c r="E8" s="12">
        <v>0.47999221086502075</v>
      </c>
      <c r="F8" s="12">
        <v>0.2509419322013855</v>
      </c>
      <c r="G8" s="12">
        <v>0.55203324556350708</v>
      </c>
      <c r="H8" s="12">
        <v>7.5808756053447723E-2</v>
      </c>
      <c r="I8" s="12">
        <v>0.17584773898124695</v>
      </c>
      <c r="J8" s="12">
        <v>0.18156424164772034</v>
      </c>
      <c r="K8" s="12">
        <v>1.4746004715561867E-2</v>
      </c>
      <c r="L8" s="12">
        <v>1.4291282277554274E-3</v>
      </c>
      <c r="M8" s="12">
        <v>0.58003115653991699</v>
      </c>
      <c r="N8" s="12">
        <v>0.20072755217552185</v>
      </c>
      <c r="O8" s="12">
        <v>0.20579446852207184</v>
      </c>
      <c r="P8" s="12">
        <v>5.5736001580953598E-2</v>
      </c>
      <c r="Q8" s="12">
        <v>0.13044042885303497</v>
      </c>
      <c r="R8" s="12">
        <v>0.2103416919708252</v>
      </c>
      <c r="S8" s="12">
        <v>7.2950497269630432E-2</v>
      </c>
      <c r="T8" s="12">
        <v>0.29894763231277466</v>
      </c>
      <c r="U8" s="12">
        <v>0.23158372938632965</v>
      </c>
      <c r="V8" s="12">
        <v>0.40892556309700012</v>
      </c>
      <c r="W8" s="12">
        <v>0.35624268651008606</v>
      </c>
      <c r="X8" s="12">
        <v>0.23483175039291382</v>
      </c>
      <c r="Y8" s="12">
        <v>4.3953284621238708E-3</v>
      </c>
      <c r="Z8" s="12">
        <v>8.9790280908346176E-3</v>
      </c>
      <c r="AA8" s="12">
        <v>1.0674368822947145E-3</v>
      </c>
      <c r="AB8" s="12">
        <v>1.4441793318837881E-3</v>
      </c>
      <c r="AC8" s="12">
        <v>1.130227348767221E-3</v>
      </c>
      <c r="AD8" s="12">
        <v>1.1992967687547207E-2</v>
      </c>
      <c r="AE8" s="12">
        <v>3.579053096473217E-3</v>
      </c>
      <c r="AF8" s="12">
        <v>2.5744065642356873E-3</v>
      </c>
      <c r="AG8" s="12">
        <v>7.6604291796684265E-2</v>
      </c>
      <c r="AH8" s="12">
        <v>6.3613027334213257E-2</v>
      </c>
      <c r="AI8" s="12">
        <v>0.13403479754924774</v>
      </c>
      <c r="AJ8" s="12">
        <v>3.9252389222383499E-2</v>
      </c>
      <c r="AK8" s="12">
        <v>0.2821272611618042</v>
      </c>
      <c r="AL8" s="12">
        <v>7.5587078928947449E-2</v>
      </c>
      <c r="AM8" s="12">
        <v>2.052866667509079E-2</v>
      </c>
      <c r="AN8" s="12">
        <v>9.1725818812847137E-2</v>
      </c>
      <c r="AO8" s="12">
        <v>9.8737448453903198E-2</v>
      </c>
      <c r="AP8" s="12">
        <v>3.4017041325569153E-3</v>
      </c>
      <c r="AQ8" s="12">
        <v>3.4281857311725616E-2</v>
      </c>
      <c r="AR8" s="12">
        <v>3.5271726548671722E-2</v>
      </c>
      <c r="AS8" s="12">
        <v>0.18474985659122467</v>
      </c>
      <c r="AT8" s="12">
        <v>3.0145308119244874E-4</v>
      </c>
    </row>
    <row r="9" spans="1:46" x14ac:dyDescent="0.25">
      <c r="A9" s="12" t="s">
        <v>53</v>
      </c>
      <c r="B9" s="12">
        <v>0.48156425356864929</v>
      </c>
      <c r="C9" s="12">
        <v>7.0018619298934937E-2</v>
      </c>
      <c r="D9" s="12">
        <v>0.15642458200454712</v>
      </c>
      <c r="E9" s="12">
        <v>0.56275606155395508</v>
      </c>
      <c r="F9" s="12">
        <v>0.21080075204372406</v>
      </c>
      <c r="G9" s="12">
        <v>0.44581004977226257</v>
      </c>
      <c r="H9" s="12">
        <v>4.7299813479185104E-2</v>
      </c>
      <c r="I9" s="12">
        <v>0.35381749272346497</v>
      </c>
      <c r="J9" s="12">
        <v>0.13891991972923279</v>
      </c>
      <c r="K9" s="12">
        <v>1.4152700081467628E-2</v>
      </c>
      <c r="L9" s="12">
        <v>0</v>
      </c>
      <c r="M9" s="12">
        <v>0.78175044059753418</v>
      </c>
      <c r="N9" s="12">
        <v>0.10018622130155563</v>
      </c>
      <c r="O9" s="12">
        <v>0.10130354017019272</v>
      </c>
      <c r="P9" s="12">
        <v>0.26480448246002197</v>
      </c>
      <c r="Q9" s="12">
        <v>0.28715083003044128</v>
      </c>
      <c r="R9" s="12">
        <v>7.0763500407338142E-3</v>
      </c>
      <c r="S9" s="12">
        <v>0.24208566546440125</v>
      </c>
      <c r="T9" s="12">
        <v>0.10316573828458786</v>
      </c>
      <c r="U9" s="12">
        <v>9.5716945827007294E-2</v>
      </c>
      <c r="V9" s="12">
        <v>0.4633147120475769</v>
      </c>
      <c r="W9" s="12">
        <v>0.23724395036697388</v>
      </c>
      <c r="X9" s="12">
        <v>0.29944133758544922</v>
      </c>
      <c r="Y9" s="12">
        <v>1.8708730116486549E-2</v>
      </c>
      <c r="Z9" s="12">
        <v>1.6507703810930252E-2</v>
      </c>
      <c r="AA9" s="12">
        <v>5.1357299089431763E-3</v>
      </c>
      <c r="AB9" s="12">
        <v>1.577402837574482E-2</v>
      </c>
      <c r="AC9" s="12">
        <v>1.100513618439436E-3</v>
      </c>
      <c r="AD9" s="12">
        <v>8.0704331398010254E-2</v>
      </c>
      <c r="AE9" s="12">
        <v>1.0638297535479069E-2</v>
      </c>
      <c r="AF9" s="12">
        <v>1.0638297535479069E-2</v>
      </c>
      <c r="AG9" s="12">
        <v>0.4919295608997345</v>
      </c>
      <c r="AH9" s="12">
        <v>6.4396552741527557E-2</v>
      </c>
      <c r="AI9" s="12">
        <v>0.14854246377944946</v>
      </c>
      <c r="AJ9" s="12">
        <v>5.6910090148448944E-2</v>
      </c>
      <c r="AK9" s="12">
        <v>0.25373488664627075</v>
      </c>
      <c r="AL9" s="12">
        <v>0.11258406192064285</v>
      </c>
      <c r="AM9" s="12">
        <v>8.7587600573897362E-3</v>
      </c>
      <c r="AN9" s="12">
        <v>0.10748312622308731</v>
      </c>
      <c r="AO9" s="12">
        <v>6.1520304530858994E-2</v>
      </c>
      <c r="AP9" s="12">
        <v>3.303182777017355E-3</v>
      </c>
      <c r="AQ9" s="12">
        <v>2.6437763124704361E-2</v>
      </c>
      <c r="AR9" s="12">
        <v>3.3252719789743423E-2</v>
      </c>
      <c r="AS9" s="12">
        <v>0.18747270107269287</v>
      </c>
      <c r="AT9" s="12">
        <v>0</v>
      </c>
    </row>
    <row r="10" spans="1:46" x14ac:dyDescent="0.25">
      <c r="A10" s="12" t="s">
        <v>54</v>
      </c>
      <c r="B10" s="12">
        <v>0.43634116649627686</v>
      </c>
      <c r="C10" s="12">
        <v>9.3943141400814056E-2</v>
      </c>
      <c r="D10" s="12">
        <v>0.22867737710475922</v>
      </c>
      <c r="E10" s="12">
        <v>0.45859086513519287</v>
      </c>
      <c r="F10" s="12">
        <v>0.21878862380981445</v>
      </c>
      <c r="G10" s="12">
        <v>0.20395550131797791</v>
      </c>
      <c r="H10" s="12">
        <v>1.2360939756035805E-2</v>
      </c>
      <c r="I10" s="12">
        <v>0.76143383979797363</v>
      </c>
      <c r="J10" s="12">
        <v>1.3597032986581326E-2</v>
      </c>
      <c r="K10" s="12">
        <v>8.6526572704315186E-3</v>
      </c>
      <c r="L10" s="12">
        <v>3.4610629081726074E-2</v>
      </c>
      <c r="M10" s="12">
        <v>0.36588379740715027</v>
      </c>
      <c r="N10" s="12">
        <v>0.43634116649627686</v>
      </c>
      <c r="O10" s="12">
        <v>0.15945611894130707</v>
      </c>
      <c r="P10" s="12">
        <v>0.16687268018722534</v>
      </c>
      <c r="Q10" s="12">
        <v>0.53399258852005005</v>
      </c>
      <c r="R10" s="12">
        <v>0.20766378939151764</v>
      </c>
      <c r="S10" s="12">
        <v>4.944375716149807E-3</v>
      </c>
      <c r="T10" s="12">
        <v>2.7194065973162651E-2</v>
      </c>
      <c r="U10" s="12">
        <v>5.9332508593797684E-2</v>
      </c>
      <c r="V10" s="12">
        <v>0.26576018333435059</v>
      </c>
      <c r="W10" s="12">
        <v>0.68108779191970825</v>
      </c>
      <c r="X10" s="12">
        <v>5.3152039647102356E-2</v>
      </c>
      <c r="Y10" s="12">
        <v>0.14496314525604248</v>
      </c>
      <c r="Z10" s="12">
        <v>2.4570023640990257E-2</v>
      </c>
      <c r="AA10" s="12">
        <v>0.12407862395048141</v>
      </c>
      <c r="AB10" s="12">
        <v>0.11302211135625839</v>
      </c>
      <c r="AC10" s="12">
        <v>2.4570024106651545E-3</v>
      </c>
      <c r="AD10" s="12">
        <v>0.10319410264492035</v>
      </c>
      <c r="AE10" s="12">
        <v>4.9140048213303089E-3</v>
      </c>
      <c r="AF10" s="12">
        <v>0</v>
      </c>
      <c r="AG10" s="12">
        <v>0.51597052812576294</v>
      </c>
      <c r="AH10" s="12">
        <v>7.028961181640625E-2</v>
      </c>
      <c r="AI10" s="12">
        <v>0.2325451523065567</v>
      </c>
      <c r="AJ10" s="12">
        <v>2.0230185240507126E-2</v>
      </c>
      <c r="AK10" s="12">
        <v>0.17258225381374359</v>
      </c>
      <c r="AL10" s="12">
        <v>4.0341846644878387E-2</v>
      </c>
      <c r="AM10" s="12">
        <v>3.1412750482559204E-2</v>
      </c>
      <c r="AN10" s="12">
        <v>8.752480149269104E-2</v>
      </c>
      <c r="AO10" s="12">
        <v>5.0289626233279705E-3</v>
      </c>
      <c r="AP10" s="12">
        <v>2.116182804456912E-5</v>
      </c>
      <c r="AQ10" s="12">
        <v>9.6110448241233826E-2</v>
      </c>
      <c r="AR10" s="12">
        <v>0.26112782955169678</v>
      </c>
      <c r="AS10" s="12">
        <v>5.2528146654367447E-2</v>
      </c>
      <c r="AT10" s="12">
        <v>5.4646865464746952E-4</v>
      </c>
    </row>
    <row r="11" spans="1:46" x14ac:dyDescent="0.25">
      <c r="A11" s="12" t="s">
        <v>55</v>
      </c>
      <c r="B11" s="12">
        <v>0.42588967084884644</v>
      </c>
      <c r="C11" s="12">
        <v>0.13983133435249329</v>
      </c>
      <c r="D11" s="12">
        <v>0.17135094106197357</v>
      </c>
      <c r="E11" s="12">
        <v>0.42811271548271179</v>
      </c>
      <c r="F11" s="12">
        <v>0.26070502400398254</v>
      </c>
      <c r="G11" s="12">
        <v>0.55082130432128906</v>
      </c>
      <c r="H11" s="12">
        <v>4.1673284024000168E-2</v>
      </c>
      <c r="I11" s="12">
        <v>0.22292207181453705</v>
      </c>
      <c r="J11" s="12">
        <v>0.16954250633716583</v>
      </c>
      <c r="K11" s="12">
        <v>1.504084374755621E-2</v>
      </c>
      <c r="L11" s="12">
        <v>4.4990209862589836E-3</v>
      </c>
      <c r="M11" s="12">
        <v>0.49271336197853088</v>
      </c>
      <c r="N11" s="12">
        <v>0.1926904171705246</v>
      </c>
      <c r="O11" s="12">
        <v>0.27163499593734741</v>
      </c>
      <c r="P11" s="12">
        <v>0.16911907494068146</v>
      </c>
      <c r="Q11" s="12">
        <v>0.15556025505065918</v>
      </c>
      <c r="R11" s="12">
        <v>5.2347429096698761E-2</v>
      </c>
      <c r="S11" s="12">
        <v>0.14802660048007965</v>
      </c>
      <c r="T11" s="12">
        <v>0.31359940767288208</v>
      </c>
      <c r="U11" s="12">
        <v>0.16134724020957947</v>
      </c>
      <c r="V11" s="12">
        <v>0.42315495014190674</v>
      </c>
      <c r="W11" s="12">
        <v>0.37945270538330078</v>
      </c>
      <c r="X11" s="12">
        <v>0.19739232957363129</v>
      </c>
      <c r="Y11" s="12">
        <v>0</v>
      </c>
      <c r="Z11" s="12">
        <v>3.310098871588707E-2</v>
      </c>
      <c r="AA11" s="12">
        <v>1.6747374087572098E-2</v>
      </c>
      <c r="AB11" s="12">
        <v>0.11130008101463318</v>
      </c>
      <c r="AC11" s="12">
        <v>0</v>
      </c>
      <c r="AD11" s="12">
        <v>6.6763289272785187E-2</v>
      </c>
      <c r="AE11" s="12">
        <v>2.1179269999265671E-2</v>
      </c>
      <c r="AF11" s="12">
        <v>1.335433404892683E-2</v>
      </c>
      <c r="AG11" s="12">
        <v>0</v>
      </c>
      <c r="AH11" s="12">
        <v>6.2089227139949799E-2</v>
      </c>
      <c r="AI11" s="12">
        <v>0.1601579487323761</v>
      </c>
      <c r="AJ11" s="12">
        <v>6.5633632242679596E-2</v>
      </c>
      <c r="AK11" s="12">
        <v>0.21226677298545837</v>
      </c>
      <c r="AL11" s="12">
        <v>6.8717032670974731E-2</v>
      </c>
      <c r="AM11" s="12">
        <v>1.5588875859975815E-2</v>
      </c>
      <c r="AN11" s="12">
        <v>0.12837898731231689</v>
      </c>
      <c r="AO11" s="12">
        <v>4.4118963181972504E-2</v>
      </c>
      <c r="AP11" s="12">
        <v>8.1139141693711281E-3</v>
      </c>
      <c r="AQ11" s="12">
        <v>3.0753100290894508E-2</v>
      </c>
      <c r="AR11" s="12">
        <v>5.3876835852861404E-2</v>
      </c>
      <c r="AS11" s="12">
        <v>0.21118570864200592</v>
      </c>
      <c r="AT11" s="12">
        <v>1.2082231696695089E-3</v>
      </c>
    </row>
    <row r="12" spans="1:46" x14ac:dyDescent="0.25">
      <c r="A12" s="12" t="s">
        <v>56</v>
      </c>
      <c r="B12" s="12">
        <v>0.41512188315391541</v>
      </c>
      <c r="C12" s="12">
        <v>0.15447911620140076</v>
      </c>
      <c r="D12" s="12">
        <v>0.2002173513174057</v>
      </c>
      <c r="E12" s="12">
        <v>0.44260206818580627</v>
      </c>
      <c r="F12" s="12">
        <v>0.20270144939422607</v>
      </c>
      <c r="G12" s="12">
        <v>0.24250893294811249</v>
      </c>
      <c r="H12" s="12">
        <v>9.541996568441391E-2</v>
      </c>
      <c r="I12" s="12">
        <v>0.36783108115196228</v>
      </c>
      <c r="J12" s="12">
        <v>0.26014593243598938</v>
      </c>
      <c r="K12" s="12">
        <v>3.4094084054231644E-2</v>
      </c>
      <c r="L12" s="12">
        <v>0</v>
      </c>
      <c r="M12" s="12">
        <v>0.70203381776809692</v>
      </c>
      <c r="N12" s="12">
        <v>0.13501009345054626</v>
      </c>
      <c r="O12" s="12">
        <v>0.13954354822635651</v>
      </c>
      <c r="P12" s="12">
        <v>0.37733271718025208</v>
      </c>
      <c r="Q12" s="12">
        <v>0.30737462639808655</v>
      </c>
      <c r="R12" s="12">
        <v>5.0923768430948257E-3</v>
      </c>
      <c r="S12" s="12">
        <v>0.15093930065631866</v>
      </c>
      <c r="T12" s="12">
        <v>9.1352276504039764E-2</v>
      </c>
      <c r="U12" s="12">
        <v>6.7908711731433868E-2</v>
      </c>
      <c r="V12" s="12">
        <v>0.43754073977470398</v>
      </c>
      <c r="W12" s="12">
        <v>0.28601148724555969</v>
      </c>
      <c r="X12" s="12">
        <v>0.27644774317741394</v>
      </c>
      <c r="Y12" s="12">
        <v>0.13209334015846252</v>
      </c>
      <c r="Z12" s="12">
        <v>5.228758230805397E-2</v>
      </c>
      <c r="AA12" s="12">
        <v>1.1056135408580303E-2</v>
      </c>
      <c r="AB12" s="12">
        <v>3.4848205745220184E-2</v>
      </c>
      <c r="AC12" s="12">
        <v>3.3901410643011332E-3</v>
      </c>
      <c r="AD12" s="12">
        <v>0.12848940491676331</v>
      </c>
      <c r="AE12" s="12">
        <v>1.9668927416205406E-2</v>
      </c>
      <c r="AF12" s="12">
        <v>3.1458067242056131E-3</v>
      </c>
      <c r="AG12" s="12">
        <v>0.25798669457435608</v>
      </c>
      <c r="AH12" s="12">
        <v>5.4536525160074234E-2</v>
      </c>
      <c r="AI12" s="12">
        <v>0.16074986755847931</v>
      </c>
      <c r="AJ12" s="12">
        <v>4.6200435608625412E-2</v>
      </c>
      <c r="AK12" s="12">
        <v>0.21336953341960907</v>
      </c>
      <c r="AL12" s="12">
        <v>5.5485889315605164E-2</v>
      </c>
      <c r="AM12" s="12">
        <v>2.6022065430879593E-2</v>
      </c>
      <c r="AN12" s="12">
        <v>0.10125766694545746</v>
      </c>
      <c r="AO12" s="12">
        <v>8.885599672794342E-2</v>
      </c>
      <c r="AP12" s="12">
        <v>6.7453114315867424E-3</v>
      </c>
      <c r="AQ12" s="12">
        <v>2.4294076487421989E-2</v>
      </c>
      <c r="AR12" s="12">
        <v>5.463104322552681E-2</v>
      </c>
      <c r="AS12" s="12">
        <v>0.21853205561637878</v>
      </c>
      <c r="AT12" s="12">
        <v>3.8560093380510807E-3</v>
      </c>
    </row>
    <row r="13" spans="1:46" x14ac:dyDescent="0.25">
      <c r="A13" s="12" t="s">
        <v>57</v>
      </c>
      <c r="B13" s="12">
        <v>0.48580610752105713</v>
      </c>
      <c r="C13" s="12">
        <v>0.24986609816551208</v>
      </c>
      <c r="D13" s="12">
        <v>0.18425281345844269</v>
      </c>
      <c r="E13" s="12">
        <v>0.35859668254852295</v>
      </c>
      <c r="F13" s="12">
        <v>0.20728442072868347</v>
      </c>
      <c r="G13" s="12">
        <v>0.12426352500915527</v>
      </c>
      <c r="H13" s="12">
        <v>0.57364755868911743</v>
      </c>
      <c r="I13" s="12">
        <v>5.2490625530481339E-2</v>
      </c>
      <c r="J13" s="12">
        <v>0.10739153623580933</v>
      </c>
      <c r="K13" s="12">
        <v>0.14220674335956573</v>
      </c>
      <c r="L13" s="12">
        <v>2.7852170169353485E-2</v>
      </c>
      <c r="M13" s="12">
        <v>0.48312801122665405</v>
      </c>
      <c r="N13" s="12">
        <v>0.32994109392166138</v>
      </c>
      <c r="O13" s="12">
        <v>0.15720407664775848</v>
      </c>
      <c r="P13" s="12">
        <v>0.11917515099048615</v>
      </c>
      <c r="Q13" s="12">
        <v>0.3918050229549408</v>
      </c>
      <c r="R13" s="12">
        <v>0.19657203555107117</v>
      </c>
      <c r="S13" s="12">
        <v>3.7761114537715912E-2</v>
      </c>
      <c r="T13" s="12">
        <v>0.11917515099048615</v>
      </c>
      <c r="U13" s="12">
        <v>0.13551151752471924</v>
      </c>
      <c r="V13" s="12">
        <v>0.39448311924934387</v>
      </c>
      <c r="W13" s="12">
        <v>0.33315479755401611</v>
      </c>
      <c r="X13" s="12">
        <v>0.27236208319664001</v>
      </c>
      <c r="Y13" s="12">
        <v>2.6109660393558443E-4</v>
      </c>
      <c r="Z13" s="12">
        <v>7.8328984091058373E-4</v>
      </c>
      <c r="AA13" s="12">
        <v>7.8328984091058373E-4</v>
      </c>
      <c r="AB13" s="12">
        <v>0</v>
      </c>
      <c r="AC13" s="12">
        <v>0</v>
      </c>
      <c r="AD13" s="12">
        <v>0</v>
      </c>
      <c r="AE13" s="12">
        <v>0</v>
      </c>
      <c r="AF13" s="12">
        <v>0</v>
      </c>
      <c r="AG13" s="12">
        <v>2.0887728314846754E-3</v>
      </c>
      <c r="AH13" s="12">
        <v>8.4409639239311218E-2</v>
      </c>
      <c r="AI13" s="12">
        <v>0.12488234043121338</v>
      </c>
      <c r="AJ13" s="12">
        <v>6.3751876354217529E-2</v>
      </c>
      <c r="AK13" s="12">
        <v>0.22496068477630615</v>
      </c>
      <c r="AL13" s="12">
        <v>4.751364141702652E-2</v>
      </c>
      <c r="AM13" s="12">
        <v>1.4178239740431309E-2</v>
      </c>
      <c r="AN13" s="12">
        <v>0.16709737479686737</v>
      </c>
      <c r="AO13" s="12">
        <v>2.5758763775229454E-2</v>
      </c>
      <c r="AP13" s="12">
        <v>6.7534013651311398E-3</v>
      </c>
      <c r="AQ13" s="12">
        <v>4.2246542870998383E-2</v>
      </c>
      <c r="AR13" s="12">
        <v>7.3656804859638214E-2</v>
      </c>
      <c r="AS13" s="12">
        <v>0.20683908462524414</v>
      </c>
      <c r="AT13" s="12">
        <v>2.3612158838659525E-3</v>
      </c>
    </row>
    <row r="14" spans="1:46" x14ac:dyDescent="0.25">
      <c r="A14" s="12" t="s">
        <v>58</v>
      </c>
      <c r="B14" s="12">
        <v>0.41470447182655334</v>
      </c>
      <c r="C14" s="12">
        <v>0.12253724038600922</v>
      </c>
      <c r="D14" s="12">
        <v>0.23354156315326691</v>
      </c>
      <c r="E14" s="12">
        <v>0.44161459803581238</v>
      </c>
      <c r="F14" s="12">
        <v>0.20230658352375031</v>
      </c>
      <c r="G14" s="12">
        <v>0.39019700884819031</v>
      </c>
      <c r="H14" s="12">
        <v>7.1359924972057343E-2</v>
      </c>
      <c r="I14" s="12">
        <v>7.4483424425125122E-2</v>
      </c>
      <c r="J14" s="12">
        <v>0.40533396601676941</v>
      </c>
      <c r="K14" s="12">
        <v>5.8625660836696625E-2</v>
      </c>
      <c r="L14" s="12">
        <v>2.4026910250540823E-4</v>
      </c>
      <c r="M14" s="12">
        <v>0.58361363410949707</v>
      </c>
      <c r="N14" s="12">
        <v>0.22320999205112457</v>
      </c>
      <c r="O14" s="12">
        <v>0.15377222001552582</v>
      </c>
      <c r="P14" s="12">
        <v>0.13767419755458832</v>
      </c>
      <c r="Q14" s="12">
        <v>0.39380106329917908</v>
      </c>
      <c r="R14" s="12">
        <v>0.13190773129463196</v>
      </c>
      <c r="S14" s="12">
        <v>5.4541084915399551E-2</v>
      </c>
      <c r="T14" s="12">
        <v>0.18548774719238281</v>
      </c>
      <c r="U14" s="12">
        <v>9.6588179469108582E-2</v>
      </c>
      <c r="V14" s="12">
        <v>0.46708312630653381</v>
      </c>
      <c r="W14" s="12">
        <v>0.2808745801448822</v>
      </c>
      <c r="X14" s="12">
        <v>0.25204229354858398</v>
      </c>
      <c r="Y14" s="12">
        <v>1.7673751339316368E-2</v>
      </c>
      <c r="Z14" s="12">
        <v>5.1110580563545227E-2</v>
      </c>
      <c r="AA14" s="12">
        <v>6.6873654723167419E-3</v>
      </c>
      <c r="AB14" s="12">
        <v>1.3852400705218315E-2</v>
      </c>
      <c r="AC14" s="12">
        <v>3.8213517982512712E-3</v>
      </c>
      <c r="AD14" s="12">
        <v>5.5887270718812943E-2</v>
      </c>
      <c r="AE14" s="12">
        <v>1.218055933713913E-2</v>
      </c>
      <c r="AF14" s="12">
        <v>6.6873654723167419E-3</v>
      </c>
      <c r="AG14" s="12">
        <v>0.18461905419826508</v>
      </c>
      <c r="AH14" s="12">
        <v>4.3979451060295105E-2</v>
      </c>
      <c r="AI14" s="12">
        <v>0.12972766160964966</v>
      </c>
      <c r="AJ14" s="12">
        <v>7.07087442278862E-2</v>
      </c>
      <c r="AK14" s="12">
        <v>0.22526036202907562</v>
      </c>
      <c r="AL14" s="12">
        <v>4.5845791697502136E-2</v>
      </c>
      <c r="AM14" s="12">
        <v>1.1510550044476986E-2</v>
      </c>
      <c r="AN14" s="12">
        <v>0.10638798028230667</v>
      </c>
      <c r="AO14" s="12">
        <v>9.0414434671401978E-2</v>
      </c>
      <c r="AP14" s="12">
        <v>3.6451727151870728E-2</v>
      </c>
      <c r="AQ14" s="12">
        <v>2.6122292503714561E-2</v>
      </c>
      <c r="AR14" s="12">
        <v>6.106102466583252E-2</v>
      </c>
      <c r="AS14" s="12">
        <v>0.1965094655752182</v>
      </c>
      <c r="AT14" s="12">
        <v>0</v>
      </c>
    </row>
    <row r="15" spans="1:46" x14ac:dyDescent="0.25">
      <c r="A15" s="12" t="s">
        <v>59</v>
      </c>
      <c r="B15" s="12">
        <v>0.36734610795974731</v>
      </c>
      <c r="C15" s="12">
        <v>5.7230733335018158E-2</v>
      </c>
      <c r="D15" s="12">
        <v>0.16857637465000153</v>
      </c>
      <c r="E15" s="12">
        <v>0.48413944244384766</v>
      </c>
      <c r="F15" s="12">
        <v>0.29005345702171326</v>
      </c>
      <c r="G15" s="12">
        <v>0.50711613893508911</v>
      </c>
      <c r="H15" s="12">
        <v>0.11914525926113129</v>
      </c>
      <c r="I15" s="12">
        <v>0.14163953065872192</v>
      </c>
      <c r="J15" s="12">
        <v>0.22275157272815704</v>
      </c>
      <c r="K15" s="12">
        <v>9.3474853783845901E-3</v>
      </c>
      <c r="L15" s="12">
        <v>8.1715114414691925E-2</v>
      </c>
      <c r="M15" s="12">
        <v>0.55767297744750977</v>
      </c>
      <c r="N15" s="12">
        <v>0.14465484023094177</v>
      </c>
      <c r="O15" s="12">
        <v>0.20208659768104553</v>
      </c>
      <c r="P15" s="12">
        <v>0.11916536092758179</v>
      </c>
      <c r="Q15" s="12">
        <v>0.21400715410709381</v>
      </c>
      <c r="R15" s="12">
        <v>2.4906525388360023E-2</v>
      </c>
      <c r="S15" s="12">
        <v>9.468097984790802E-2</v>
      </c>
      <c r="T15" s="12">
        <v>0.26106622815132141</v>
      </c>
      <c r="U15" s="12">
        <v>0.28617376089096069</v>
      </c>
      <c r="V15" s="12">
        <v>0.48645117878913879</v>
      </c>
      <c r="W15" s="12">
        <v>0.326558917760849</v>
      </c>
      <c r="X15" s="12">
        <v>0.18698990345001221</v>
      </c>
      <c r="Y15" s="12">
        <v>1.5929028391838074E-2</v>
      </c>
      <c r="Z15" s="12">
        <v>1.2321340851485729E-2</v>
      </c>
      <c r="AA15" s="12">
        <v>6.6042384132742882E-3</v>
      </c>
      <c r="AB15" s="12">
        <v>1.3799901120364666E-2</v>
      </c>
      <c r="AC15" s="12">
        <v>1.5771315665915608E-3</v>
      </c>
      <c r="AD15" s="12">
        <v>5.0034500658512115E-2</v>
      </c>
      <c r="AE15" s="12">
        <v>8.4967967122793198E-3</v>
      </c>
      <c r="AF15" s="12">
        <v>9.0487925335764885E-3</v>
      </c>
      <c r="AG15" s="12">
        <v>0.16729423403739929</v>
      </c>
      <c r="AH15" s="12">
        <v>7.4669979512691498E-2</v>
      </c>
      <c r="AI15" s="12">
        <v>0.16036024689674377</v>
      </c>
      <c r="AJ15" s="12">
        <v>3.9309322834014893E-2</v>
      </c>
      <c r="AK15" s="12">
        <v>0.22826479375362396</v>
      </c>
      <c r="AL15" s="12">
        <v>6.6445887088775635E-2</v>
      </c>
      <c r="AM15" s="12">
        <v>1.7526960000395775E-2</v>
      </c>
      <c r="AN15" s="12">
        <v>9.5108211040496826E-2</v>
      </c>
      <c r="AO15" s="12">
        <v>9.8941892385482788E-2</v>
      </c>
      <c r="AP15" s="12">
        <v>4.5434110797941685E-3</v>
      </c>
      <c r="AQ15" s="12">
        <v>3.3825144171714783E-2</v>
      </c>
      <c r="AR15" s="12">
        <v>4.487995058298111E-2</v>
      </c>
      <c r="AS15" s="12">
        <v>0.2106708288192749</v>
      </c>
      <c r="AT15" s="12">
        <v>1.2328803131822497E-4</v>
      </c>
    </row>
    <row r="16" spans="1:46" x14ac:dyDescent="0.25">
      <c r="A16" s="12" t="s">
        <v>60</v>
      </c>
      <c r="B16" s="12">
        <v>0.49846282601356506</v>
      </c>
      <c r="C16" s="12">
        <v>0.13610956072807312</v>
      </c>
      <c r="D16" s="12">
        <v>0.18944475054740906</v>
      </c>
      <c r="E16" s="12">
        <v>0.50177007913589478</v>
      </c>
      <c r="F16" s="12">
        <v>0.17267560958862305</v>
      </c>
      <c r="G16" s="12">
        <v>0.11598658561706543</v>
      </c>
      <c r="H16" s="12">
        <v>7.1967579424381256E-2</v>
      </c>
      <c r="I16" s="12">
        <v>0.19782932102680206</v>
      </c>
      <c r="J16" s="12">
        <v>0.42514440417289734</v>
      </c>
      <c r="K16" s="12">
        <v>0.18907210230827332</v>
      </c>
      <c r="L16" s="12">
        <v>8.8038006797432899E-3</v>
      </c>
      <c r="M16" s="12">
        <v>0.61193406581878662</v>
      </c>
      <c r="N16" s="12">
        <v>0.21348053216934204</v>
      </c>
      <c r="O16" s="12">
        <v>0.14491336047649384</v>
      </c>
      <c r="P16" s="12">
        <v>0.2968604564666748</v>
      </c>
      <c r="Q16" s="12">
        <v>0.42402645945549011</v>
      </c>
      <c r="R16" s="12">
        <v>2.5992173701524734E-2</v>
      </c>
      <c r="S16" s="12">
        <v>0.14123345911502838</v>
      </c>
      <c r="T16" s="12">
        <v>8.1190608441829681E-2</v>
      </c>
      <c r="U16" s="12">
        <v>3.0696850270032883E-2</v>
      </c>
      <c r="V16" s="12">
        <v>0.3754425048828125</v>
      </c>
      <c r="W16" s="12">
        <v>0.39356252551078796</v>
      </c>
      <c r="X16" s="12">
        <v>0.23099496960639954</v>
      </c>
      <c r="Y16" s="12">
        <v>2.3962169885635376E-2</v>
      </c>
      <c r="Z16" s="12">
        <v>0.10712499171495438</v>
      </c>
      <c r="AA16" s="12">
        <v>3.137362003326416E-2</v>
      </c>
      <c r="AB16" s="12">
        <v>0.17023599147796631</v>
      </c>
      <c r="AC16" s="12">
        <v>0</v>
      </c>
      <c r="AD16" s="12">
        <v>0.11435456573963165</v>
      </c>
      <c r="AE16" s="12">
        <v>1.8733233213424683E-2</v>
      </c>
      <c r="AF16" s="12">
        <v>5.5017503909766674E-3</v>
      </c>
      <c r="AG16" s="12">
        <v>0.36347928643226624</v>
      </c>
      <c r="AH16" s="12">
        <v>5.740007758140564E-2</v>
      </c>
      <c r="AI16" s="12">
        <v>0.11299788951873779</v>
      </c>
      <c r="AJ16" s="12">
        <v>4.9034308642148972E-2</v>
      </c>
      <c r="AK16" s="12">
        <v>0.22885052859783173</v>
      </c>
      <c r="AL16" s="12">
        <v>4.5577201992273331E-2</v>
      </c>
      <c r="AM16" s="12">
        <v>1.1047656647861004E-2</v>
      </c>
      <c r="AN16" s="12">
        <v>9.518393874168396E-2</v>
      </c>
      <c r="AO16" s="12">
        <v>0.17339348793029785</v>
      </c>
      <c r="AP16" s="12">
        <v>7.1469997055828571E-3</v>
      </c>
      <c r="AQ16" s="12">
        <v>2.816515788435936E-2</v>
      </c>
      <c r="AR16" s="12">
        <v>4.3969608843326569E-2</v>
      </c>
      <c r="AS16" s="12">
        <v>0.20461907982826233</v>
      </c>
      <c r="AT16" s="12">
        <v>1.4114616533333901E-5</v>
      </c>
    </row>
    <row r="17" spans="1:46" x14ac:dyDescent="0.25">
      <c r="A17" s="12" t="s">
        <v>61</v>
      </c>
      <c r="B17" s="12">
        <v>0.49293100833892822</v>
      </c>
      <c r="C17" s="12">
        <v>0.1151086762547493</v>
      </c>
      <c r="D17" s="12">
        <v>0.2302173525094986</v>
      </c>
      <c r="E17" s="12">
        <v>0.51139479875564575</v>
      </c>
      <c r="F17" s="12">
        <v>0.14327917993068695</v>
      </c>
      <c r="G17" s="12">
        <v>0.30101287364959717</v>
      </c>
      <c r="H17" s="12">
        <v>8.1979319453239441E-2</v>
      </c>
      <c r="I17" s="12">
        <v>0.26640641689300537</v>
      </c>
      <c r="J17" s="12">
        <v>0.32728424668312073</v>
      </c>
      <c r="K17" s="12">
        <v>2.3317156359553337E-2</v>
      </c>
      <c r="L17" s="12">
        <v>3.2707322388887405E-3</v>
      </c>
      <c r="M17" s="12">
        <v>0.6552014946937561</v>
      </c>
      <c r="N17" s="12">
        <v>0.1651192307472229</v>
      </c>
      <c r="O17" s="12">
        <v>0.15646761655807495</v>
      </c>
      <c r="P17" s="12">
        <v>9.4851233065128326E-2</v>
      </c>
      <c r="Q17" s="12">
        <v>0.30787086486816406</v>
      </c>
      <c r="R17" s="12">
        <v>0.15847225487232208</v>
      </c>
      <c r="S17" s="12">
        <v>7.0584513247013092E-2</v>
      </c>
      <c r="T17" s="12">
        <v>0.23106139898300171</v>
      </c>
      <c r="U17" s="12">
        <v>0.13715973496437073</v>
      </c>
      <c r="V17" s="12">
        <v>0.50253218412399292</v>
      </c>
      <c r="W17" s="12">
        <v>0.3271787166595459</v>
      </c>
      <c r="X17" s="12">
        <v>0.17028908431529999</v>
      </c>
      <c r="Y17" s="12">
        <v>1.4210144057869911E-2</v>
      </c>
      <c r="Z17" s="12">
        <v>1.503993384540081E-2</v>
      </c>
      <c r="AA17" s="12">
        <v>4.0452233515679836E-3</v>
      </c>
      <c r="AB17" s="12">
        <v>3.0598485842347145E-2</v>
      </c>
      <c r="AC17" s="12">
        <v>1.2446842156350613E-3</v>
      </c>
      <c r="AD17" s="12">
        <v>4.7920338809490204E-2</v>
      </c>
      <c r="AE17" s="12">
        <v>2.9042630922049284E-3</v>
      </c>
      <c r="AF17" s="12">
        <v>3.0079868156462908E-3</v>
      </c>
      <c r="AG17" s="12">
        <v>7.0117205381393433E-2</v>
      </c>
      <c r="AH17" s="12">
        <v>4.3477714061737061E-2</v>
      </c>
      <c r="AI17" s="12">
        <v>9.2072218656539917E-2</v>
      </c>
      <c r="AJ17" s="12">
        <v>5.3256049752235413E-2</v>
      </c>
      <c r="AK17" s="12">
        <v>0.24171976745128632</v>
      </c>
      <c r="AL17" s="12">
        <v>7.3113948106765747E-2</v>
      </c>
      <c r="AM17" s="12">
        <v>1.3409790582954884E-2</v>
      </c>
      <c r="AN17" s="12">
        <v>8.594079315662384E-2</v>
      </c>
      <c r="AO17" s="12">
        <v>0.14624811708927155</v>
      </c>
      <c r="AP17" s="12">
        <v>1.5548805706202984E-2</v>
      </c>
      <c r="AQ17" s="12">
        <v>2.6402885094285011E-2</v>
      </c>
      <c r="AR17" s="12">
        <v>4.3820600956678391E-2</v>
      </c>
      <c r="AS17" s="12">
        <v>0.20846705138683319</v>
      </c>
      <c r="AT17" s="12">
        <v>0</v>
      </c>
    </row>
    <row r="18" spans="1:46" x14ac:dyDescent="0.25">
      <c r="A18" s="12" t="s">
        <v>62</v>
      </c>
      <c r="B18" s="12">
        <v>0.44430074095726013</v>
      </c>
      <c r="C18" s="12">
        <v>0.15941794216632843</v>
      </c>
      <c r="D18" s="12">
        <v>0.19983832538127899</v>
      </c>
      <c r="E18" s="12">
        <v>0.46289411187171936</v>
      </c>
      <c r="F18" s="12">
        <v>0.17784963548183441</v>
      </c>
      <c r="G18" s="12">
        <v>0.3616814911365509</v>
      </c>
      <c r="H18" s="12">
        <v>8.9248180389404297E-2</v>
      </c>
      <c r="I18" s="12">
        <v>0.1301535964012146</v>
      </c>
      <c r="J18" s="12">
        <v>0.36313661932945251</v>
      </c>
      <c r="K18" s="12">
        <v>5.5780112743377686E-2</v>
      </c>
      <c r="L18" s="12">
        <v>3.2336297444999218E-3</v>
      </c>
      <c r="M18" s="12">
        <v>0.68504446744918823</v>
      </c>
      <c r="N18" s="12">
        <v>0.14502829313278198</v>
      </c>
      <c r="O18" s="12">
        <v>0.15278901159763336</v>
      </c>
      <c r="P18" s="12">
        <v>0.21665319800376892</v>
      </c>
      <c r="Q18" s="12">
        <v>0.35699272155761719</v>
      </c>
      <c r="R18" s="12">
        <v>1.4874696731567383E-2</v>
      </c>
      <c r="S18" s="12">
        <v>0.25982216000556946</v>
      </c>
      <c r="T18" s="12">
        <v>0.11851253360509872</v>
      </c>
      <c r="U18" s="12">
        <v>3.314470499753952E-2</v>
      </c>
      <c r="V18" s="12">
        <v>0.5544058084487915</v>
      </c>
      <c r="W18" s="12">
        <v>0.24947454035282135</v>
      </c>
      <c r="X18" s="12">
        <v>0.19611965119838715</v>
      </c>
      <c r="Y18" s="12">
        <v>0</v>
      </c>
      <c r="Z18" s="12">
        <v>5.9256888926029205E-3</v>
      </c>
      <c r="AA18" s="12">
        <v>0</v>
      </c>
      <c r="AB18" s="12">
        <v>0</v>
      </c>
      <c r="AC18" s="12">
        <v>0</v>
      </c>
      <c r="AD18" s="12">
        <v>1.5534913167357445E-2</v>
      </c>
      <c r="AE18" s="12">
        <v>0</v>
      </c>
      <c r="AF18" s="12">
        <v>0</v>
      </c>
      <c r="AG18" s="12">
        <v>3.7956438958644867E-2</v>
      </c>
      <c r="AH18" s="12">
        <v>4.9376025795936584E-2</v>
      </c>
      <c r="AI18" s="12">
        <v>0.12852051854133606</v>
      </c>
      <c r="AJ18" s="12">
        <v>4.7632131725549698E-2</v>
      </c>
      <c r="AK18" s="12">
        <v>0.24843879044055939</v>
      </c>
      <c r="AL18" s="12">
        <v>5.492473766207695E-2</v>
      </c>
      <c r="AM18" s="12">
        <v>1.4079674147069454E-2</v>
      </c>
      <c r="AN18" s="12">
        <v>9.0049311518669128E-2</v>
      </c>
      <c r="AO18" s="12">
        <v>0.11969513446092606</v>
      </c>
      <c r="AP18" s="12">
        <v>1.3982719741761684E-2</v>
      </c>
      <c r="AQ18" s="12">
        <v>2.4195270612835884E-2</v>
      </c>
      <c r="AR18" s="12">
        <v>6.0355715453624725E-2</v>
      </c>
      <c r="AS18" s="12">
        <v>0.19812597334384918</v>
      </c>
      <c r="AT18" s="12">
        <v>0</v>
      </c>
    </row>
    <row r="19" spans="1:46" x14ac:dyDescent="0.25">
      <c r="A19" s="12" t="s">
        <v>63</v>
      </c>
      <c r="B19" s="12">
        <v>0.53277957439422607</v>
      </c>
      <c r="C19" s="12">
        <v>3.5968557000160217E-2</v>
      </c>
      <c r="D19" s="12">
        <v>0.19311776757240295</v>
      </c>
      <c r="E19" s="12">
        <v>0.59529811143875122</v>
      </c>
      <c r="F19" s="12">
        <v>0.17561554908752441</v>
      </c>
      <c r="G19" s="12">
        <v>0.13148917257785797</v>
      </c>
      <c r="H19" s="12">
        <v>5.2580837160348892E-2</v>
      </c>
      <c r="I19" s="12">
        <v>0.19341441988945007</v>
      </c>
      <c r="J19" s="12">
        <v>0.59396320581436157</v>
      </c>
      <c r="K19" s="12">
        <v>2.8552358970046043E-2</v>
      </c>
      <c r="L19" s="12">
        <v>2.0172055810689926E-2</v>
      </c>
      <c r="M19" s="12">
        <v>0.42583802342414856</v>
      </c>
      <c r="N19" s="12">
        <v>0.53975081443786621</v>
      </c>
      <c r="O19" s="12">
        <v>1.4239097945392132E-2</v>
      </c>
      <c r="P19" s="12">
        <v>0.34826460480690002</v>
      </c>
      <c r="Q19" s="12">
        <v>0.44853159785270691</v>
      </c>
      <c r="R19" s="12">
        <v>1.7576387152075768E-2</v>
      </c>
      <c r="S19" s="12">
        <v>2.9071491211652756E-2</v>
      </c>
      <c r="T19" s="12">
        <v>0.10197270661592484</v>
      </c>
      <c r="U19" s="12">
        <v>5.4583210498094559E-2</v>
      </c>
      <c r="V19" s="12">
        <v>0.28552359342575073</v>
      </c>
      <c r="W19" s="12">
        <v>0.25281816720962524</v>
      </c>
      <c r="X19" s="12">
        <v>0.46165826916694641</v>
      </c>
      <c r="Y19" s="12">
        <v>0.1452842503786087</v>
      </c>
      <c r="Z19" s="12">
        <v>0.12422855943441391</v>
      </c>
      <c r="AA19" s="12">
        <v>2.040223591029644E-2</v>
      </c>
      <c r="AB19" s="12">
        <v>8.2480214536190033E-2</v>
      </c>
      <c r="AC19" s="12">
        <v>1.495679933577776E-2</v>
      </c>
      <c r="AD19" s="12">
        <v>0.17897334694862366</v>
      </c>
      <c r="AE19" s="12">
        <v>2.17091403901577E-2</v>
      </c>
      <c r="AF19" s="12">
        <v>1.2342989444732666E-2</v>
      </c>
      <c r="AG19" s="12">
        <v>0.42031511664390564</v>
      </c>
      <c r="AH19" s="12">
        <v>5.7028159499168396E-2</v>
      </c>
      <c r="AI19" s="12">
        <v>0.11652651429176331</v>
      </c>
      <c r="AJ19" s="12">
        <v>4.3546166270971298E-2</v>
      </c>
      <c r="AK19" s="12">
        <v>0.23763865232467651</v>
      </c>
      <c r="AL19" s="12">
        <v>5.156833678483963E-2</v>
      </c>
      <c r="AM19" s="12">
        <v>1.2821672484278679E-2</v>
      </c>
      <c r="AN19" s="12">
        <v>9.8683163523674011E-2</v>
      </c>
      <c r="AO19" s="12">
        <v>0.13189752399921417</v>
      </c>
      <c r="AP19" s="12">
        <v>9.2798275873064995E-3</v>
      </c>
      <c r="AQ19" s="12">
        <v>2.3312842473387718E-2</v>
      </c>
      <c r="AR19" s="12">
        <v>4.8590075224637985E-2</v>
      </c>
      <c r="AS19" s="12">
        <v>0.22591887414455414</v>
      </c>
      <c r="AT19" s="12">
        <v>2.163425087928772E-4</v>
      </c>
    </row>
    <row r="20" spans="1:46" x14ac:dyDescent="0.25">
      <c r="A20" s="12" t="s">
        <v>64</v>
      </c>
      <c r="B20" s="12">
        <v>0.5095219612121582</v>
      </c>
      <c r="C20" s="12">
        <v>0.18538670241832733</v>
      </c>
      <c r="D20" s="12">
        <v>0.19588029384613037</v>
      </c>
      <c r="E20" s="12">
        <v>0.46955564618110657</v>
      </c>
      <c r="F20" s="12">
        <v>0.14917735755443573</v>
      </c>
      <c r="G20" s="12">
        <v>0.2241223007440567</v>
      </c>
      <c r="H20" s="12">
        <v>3.4071769565343857E-2</v>
      </c>
      <c r="I20" s="12">
        <v>0.42855292558670044</v>
      </c>
      <c r="J20" s="12">
        <v>0.28857365250587463</v>
      </c>
      <c r="K20" s="12">
        <v>2.4679362773895264E-2</v>
      </c>
      <c r="L20" s="12">
        <v>0</v>
      </c>
      <c r="M20" s="12">
        <v>0.79803085327148438</v>
      </c>
      <c r="N20" s="12">
        <v>7.6369993388652802E-2</v>
      </c>
      <c r="O20" s="12">
        <v>7.0540226995944977E-2</v>
      </c>
      <c r="P20" s="12">
        <v>0.40173596143722534</v>
      </c>
      <c r="Q20" s="12">
        <v>0.35827180743217468</v>
      </c>
      <c r="R20" s="12">
        <v>1.3797123916447163E-2</v>
      </c>
      <c r="S20" s="12">
        <v>8.9130714535713196E-2</v>
      </c>
      <c r="T20" s="12">
        <v>9.2822901904582977E-2</v>
      </c>
      <c r="U20" s="12">
        <v>4.4241480529308319E-2</v>
      </c>
      <c r="V20" s="12">
        <v>0.27406400442123413</v>
      </c>
      <c r="W20" s="12">
        <v>0.43807488679885864</v>
      </c>
      <c r="X20" s="12">
        <v>0.28786110877990723</v>
      </c>
      <c r="Y20" s="12">
        <v>2.9326645657420158E-2</v>
      </c>
      <c r="Z20" s="12">
        <v>1.0161424987018108E-2</v>
      </c>
      <c r="AA20" s="12">
        <v>0</v>
      </c>
      <c r="AB20" s="12">
        <v>4.4311530888080597E-2</v>
      </c>
      <c r="AC20" s="12">
        <v>5.1450252067297697E-4</v>
      </c>
      <c r="AD20" s="12">
        <v>7.6918132603168488E-2</v>
      </c>
      <c r="AE20" s="12">
        <v>3.6015177611261606E-3</v>
      </c>
      <c r="AF20" s="12">
        <v>9.9041741341352463E-3</v>
      </c>
      <c r="AG20" s="12">
        <v>9.499002993106842E-2</v>
      </c>
      <c r="AH20" s="12">
        <v>7.0957653224468231E-2</v>
      </c>
      <c r="AI20" s="12">
        <v>0.11701955646276474</v>
      </c>
      <c r="AJ20" s="12">
        <v>7.2076298296451569E-2</v>
      </c>
      <c r="AK20" s="12">
        <v>0.25575122237205505</v>
      </c>
      <c r="AL20" s="12">
        <v>4.5956138521432877E-2</v>
      </c>
      <c r="AM20" s="12">
        <v>1.2651363387703896E-2</v>
      </c>
      <c r="AN20" s="12">
        <v>0.11589350551366806</v>
      </c>
      <c r="AO20" s="12">
        <v>7.3295392096042633E-2</v>
      </c>
      <c r="AP20" s="12">
        <v>2.1906863898038864E-2</v>
      </c>
      <c r="AQ20" s="12">
        <v>2.4150582030415535E-2</v>
      </c>
      <c r="AR20" s="12">
        <v>5.3420431911945343E-2</v>
      </c>
      <c r="AS20" s="12">
        <v>0.20785251259803772</v>
      </c>
      <c r="AT20" s="12">
        <v>2.6187935873167589E-5</v>
      </c>
    </row>
    <row r="21" spans="1:46" x14ac:dyDescent="0.25">
      <c r="A21" s="12" t="s">
        <v>65</v>
      </c>
      <c r="B21" s="12">
        <v>0.4254881739616394</v>
      </c>
      <c r="C21" s="12">
        <v>0.12929084897041321</v>
      </c>
      <c r="D21" s="12">
        <v>0.22980472445487976</v>
      </c>
      <c r="E21" s="12">
        <v>0.43679341673851013</v>
      </c>
      <c r="F21" s="12">
        <v>0.20411099493503571</v>
      </c>
      <c r="G21" s="12">
        <v>5.8992806822061539E-2</v>
      </c>
      <c r="H21" s="12">
        <v>3.8848921656608582E-2</v>
      </c>
      <c r="I21" s="12">
        <v>0.35909557342529297</v>
      </c>
      <c r="J21" s="12">
        <v>0.50791364908218384</v>
      </c>
      <c r="K21" s="12">
        <v>3.5149022936820984E-2</v>
      </c>
      <c r="L21" s="12">
        <v>6.1664951499551535E-4</v>
      </c>
      <c r="M21" s="12">
        <v>0.57471734285354614</v>
      </c>
      <c r="N21" s="12">
        <v>0.20123329758644104</v>
      </c>
      <c r="O21" s="12">
        <v>0.18766701221466064</v>
      </c>
      <c r="P21" s="12">
        <v>6.4337104558944702E-2</v>
      </c>
      <c r="Q21" s="12">
        <v>0.33216854929924011</v>
      </c>
      <c r="R21" s="12">
        <v>0.20616649091243744</v>
      </c>
      <c r="S21" s="12">
        <v>6.7625902593135834E-2</v>
      </c>
      <c r="T21" s="12">
        <v>0.20924974977970123</v>
      </c>
      <c r="U21" s="12">
        <v>0.12045221030712128</v>
      </c>
      <c r="V21" s="12">
        <v>0.3389517068862915</v>
      </c>
      <c r="W21" s="12">
        <v>0.2961973249912262</v>
      </c>
      <c r="X21" s="12">
        <v>0.3648509681224823</v>
      </c>
      <c r="Y21" s="12">
        <v>0.12943589687347412</v>
      </c>
      <c r="Z21" s="12">
        <v>0.12061538547277451</v>
      </c>
      <c r="AA21" s="12">
        <v>4.3897435069084167E-2</v>
      </c>
      <c r="AB21" s="12">
        <v>3.8153845816850662E-2</v>
      </c>
      <c r="AC21" s="12">
        <v>2.2153846919536591E-2</v>
      </c>
      <c r="AD21" s="12">
        <v>0.1458461582660675</v>
      </c>
      <c r="AE21" s="12">
        <v>8.8205132633447647E-3</v>
      </c>
      <c r="AF21" s="12">
        <v>4.7179488465189934E-3</v>
      </c>
      <c r="AG21" s="12">
        <v>0.67835897207260132</v>
      </c>
      <c r="AH21" s="12">
        <v>4.4039078056812286E-2</v>
      </c>
      <c r="AI21" s="12">
        <v>0.11778561770915985</v>
      </c>
      <c r="AJ21" s="12">
        <v>5.2775487303733826E-2</v>
      </c>
      <c r="AK21" s="12">
        <v>0.27708673477172852</v>
      </c>
      <c r="AL21" s="12">
        <v>5.1506023854017258E-2</v>
      </c>
      <c r="AM21" s="12">
        <v>1.190060842782259E-2</v>
      </c>
      <c r="AN21" s="12">
        <v>0.10194925218820572</v>
      </c>
      <c r="AO21" s="12">
        <v>9.6707955002784729E-2</v>
      </c>
      <c r="AP21" s="12">
        <v>1.3133537024259567E-2</v>
      </c>
      <c r="AQ21" s="12">
        <v>2.8193624690175056E-2</v>
      </c>
      <c r="AR21" s="12">
        <v>4.6286575496196747E-2</v>
      </c>
      <c r="AS21" s="12">
        <v>0.20088617503643036</v>
      </c>
      <c r="AT21" s="12">
        <v>1.7884055851027369E-3</v>
      </c>
    </row>
    <row r="22" spans="1:46" x14ac:dyDescent="0.25">
      <c r="A22" s="12" t="s">
        <v>66</v>
      </c>
      <c r="B22" s="12">
        <v>0.43561682105064392</v>
      </c>
      <c r="C22" s="12">
        <v>5.30899278819561E-2</v>
      </c>
      <c r="D22" s="12">
        <v>0.18017975986003876</v>
      </c>
      <c r="E22" s="12">
        <v>0.54575514793395996</v>
      </c>
      <c r="F22" s="12">
        <v>0.22097517549991608</v>
      </c>
      <c r="G22" s="12">
        <v>0.47473570704460144</v>
      </c>
      <c r="H22" s="12">
        <v>7.9681463539600372E-2</v>
      </c>
      <c r="I22" s="12">
        <v>0.31541937589645386</v>
      </c>
      <c r="J22" s="12">
        <v>0.1181018054485321</v>
      </c>
      <c r="K22" s="12">
        <v>1.2061659246683121E-2</v>
      </c>
      <c r="L22" s="12">
        <v>1.7044661566615105E-2</v>
      </c>
      <c r="M22" s="12">
        <v>0.62157130241394043</v>
      </c>
      <c r="N22" s="12">
        <v>0.17454478144645691</v>
      </c>
      <c r="O22" s="12">
        <v>0.17216970026493073</v>
      </c>
      <c r="P22" s="12">
        <v>0.15200483798980713</v>
      </c>
      <c r="Q22" s="12">
        <v>0.21170772612094879</v>
      </c>
      <c r="R22" s="12">
        <v>3.7628650665283203E-2</v>
      </c>
      <c r="S22" s="12">
        <v>9.4397611916065216E-2</v>
      </c>
      <c r="T22" s="12">
        <v>0.2933451235294342</v>
      </c>
      <c r="U22" s="12">
        <v>0.21091602742671967</v>
      </c>
      <c r="V22" s="12">
        <v>0.46691194176673889</v>
      </c>
      <c r="W22" s="12">
        <v>0.25674101710319519</v>
      </c>
      <c r="X22" s="12">
        <v>0.27634704113006592</v>
      </c>
      <c r="Y22" s="12">
        <v>1.5389577485620975E-2</v>
      </c>
      <c r="Z22" s="12">
        <v>2.8429249301552773E-2</v>
      </c>
      <c r="AA22" s="12">
        <v>7.9712485894560814E-3</v>
      </c>
      <c r="AB22" s="12">
        <v>1.9536469131708145E-2</v>
      </c>
      <c r="AC22" s="12">
        <v>1.0136847849935293E-3</v>
      </c>
      <c r="AD22" s="12">
        <v>4.4371746480464935E-2</v>
      </c>
      <c r="AE22" s="12">
        <v>6.6350274719297886E-3</v>
      </c>
      <c r="AF22" s="12">
        <v>2.6263650506734848E-3</v>
      </c>
      <c r="AG22" s="12">
        <v>1.9213933497667313E-2</v>
      </c>
      <c r="AH22" s="12">
        <v>5.5886086076498032E-2</v>
      </c>
      <c r="AI22" s="12">
        <v>0.17760357260704041</v>
      </c>
      <c r="AJ22" s="12">
        <v>6.3341028988361359E-2</v>
      </c>
      <c r="AK22" s="12">
        <v>0.24508683383464813</v>
      </c>
      <c r="AL22" s="12">
        <v>5.1217667758464813E-2</v>
      </c>
      <c r="AM22" s="12">
        <v>1.4527413062751293E-2</v>
      </c>
      <c r="AN22" s="12">
        <v>9.250282496213913E-2</v>
      </c>
      <c r="AO22" s="12">
        <v>4.2792126536369324E-2</v>
      </c>
      <c r="AP22" s="12">
        <v>2.7887462638318539E-3</v>
      </c>
      <c r="AQ22" s="12">
        <v>3.2296359539031982E-2</v>
      </c>
      <c r="AR22" s="12">
        <v>9.5388166606426239E-2</v>
      </c>
      <c r="AS22" s="12">
        <v>0.18241037428379059</v>
      </c>
      <c r="AT22" s="12">
        <v>4.4883672671858221E-5</v>
      </c>
    </row>
    <row r="23" spans="1:46" x14ac:dyDescent="0.25">
      <c r="A23" s="12" t="s">
        <v>67</v>
      </c>
      <c r="B23" s="12">
        <v>0.35830634832382202</v>
      </c>
      <c r="C23" s="12">
        <v>3.2012742012739182E-2</v>
      </c>
      <c r="D23" s="12">
        <v>0.13051743805408478</v>
      </c>
      <c r="E23" s="12">
        <v>0.56739121675491333</v>
      </c>
      <c r="F23" s="12">
        <v>0.2700786292552948</v>
      </c>
      <c r="G23" s="12">
        <v>0.48306870460510254</v>
      </c>
      <c r="H23" s="12">
        <v>9.3160681426525116E-2</v>
      </c>
      <c r="I23" s="12">
        <v>0.21257899701595306</v>
      </c>
      <c r="J23" s="12">
        <v>0.20029802620410919</v>
      </c>
      <c r="K23" s="12">
        <v>1.0893582366406918E-2</v>
      </c>
      <c r="L23" s="12">
        <v>0</v>
      </c>
      <c r="M23" s="12">
        <v>0.5296747088432312</v>
      </c>
      <c r="N23" s="12">
        <v>0.20903344452381134</v>
      </c>
      <c r="O23" s="12">
        <v>0.25080931186676025</v>
      </c>
      <c r="P23" s="12">
        <v>2.862134575843811E-2</v>
      </c>
      <c r="Q23" s="12">
        <v>0.16859360039234161</v>
      </c>
      <c r="R23" s="12">
        <v>0.12167925387620926</v>
      </c>
      <c r="S23" s="12">
        <v>0.29679873585700989</v>
      </c>
      <c r="T23" s="12">
        <v>0.23698680102825165</v>
      </c>
      <c r="U23" s="12">
        <v>0.14732028543949127</v>
      </c>
      <c r="V23" s="12">
        <v>0.55331176519393921</v>
      </c>
      <c r="W23" s="12">
        <v>0.29880273342132568</v>
      </c>
      <c r="X23" s="12">
        <v>0.1478855162858963</v>
      </c>
      <c r="Y23" s="12">
        <v>8.6206896230578423E-3</v>
      </c>
      <c r="Z23" s="12">
        <v>1.5149969607591629E-2</v>
      </c>
      <c r="AA23" s="12">
        <v>4.1318098083138466E-3</v>
      </c>
      <c r="AB23" s="12">
        <v>2.1373189985752106E-2</v>
      </c>
      <c r="AC23" s="12">
        <v>9.1817998327314854E-4</v>
      </c>
      <c r="AD23" s="12">
        <v>4.8510506749153137E-2</v>
      </c>
      <c r="AE23" s="12">
        <v>5.6110997684299946E-3</v>
      </c>
      <c r="AF23" s="12">
        <v>5.1009998423978686E-4</v>
      </c>
      <c r="AG23" s="12">
        <v>0.26698634028434753</v>
      </c>
      <c r="AH23" s="12">
        <v>6.7746177315711975E-2</v>
      </c>
      <c r="AI23" s="12">
        <v>0.17526456713676453</v>
      </c>
      <c r="AJ23" s="12">
        <v>4.6501986682415009E-2</v>
      </c>
      <c r="AK23" s="12">
        <v>0.28665465116500854</v>
      </c>
      <c r="AL23" s="12">
        <v>6.2990151345729828E-2</v>
      </c>
      <c r="AM23" s="12">
        <v>2.8254888951778412E-2</v>
      </c>
      <c r="AN23" s="12">
        <v>9.0734958648681641E-2</v>
      </c>
      <c r="AO23" s="12">
        <v>6.8559415638446808E-2</v>
      </c>
      <c r="AP23" s="12">
        <v>3.2920909579843283E-3</v>
      </c>
      <c r="AQ23" s="12">
        <v>3.1310576945543289E-2</v>
      </c>
      <c r="AR23" s="12">
        <v>4.0896330028772354E-2</v>
      </c>
      <c r="AS23" s="12">
        <v>0.16554039716720581</v>
      </c>
      <c r="AT23" s="12">
        <v>0</v>
      </c>
    </row>
    <row r="24" spans="1:46" x14ac:dyDescent="0.25">
      <c r="A24" s="12" t="s">
        <v>68</v>
      </c>
      <c r="B24" s="12">
        <v>0.50031638145446777</v>
      </c>
      <c r="C24" s="12">
        <v>3.8849286735057831E-2</v>
      </c>
      <c r="D24" s="12">
        <v>0.20981144905090332</v>
      </c>
      <c r="E24" s="12">
        <v>0.54549288749694824</v>
      </c>
      <c r="F24" s="12">
        <v>0.20584636926651001</v>
      </c>
      <c r="G24" s="12">
        <v>0.16387565433979034</v>
      </c>
      <c r="H24" s="12">
        <v>9.3685410916805267E-2</v>
      </c>
      <c r="I24" s="12">
        <v>0.31054118275642395</v>
      </c>
      <c r="J24" s="12">
        <v>0.41034293174743652</v>
      </c>
      <c r="K24" s="12">
        <v>2.1554814651608467E-2</v>
      </c>
      <c r="L24" s="12">
        <v>1.3582485727965832E-2</v>
      </c>
      <c r="M24" s="12">
        <v>0.8082423210144043</v>
      </c>
      <c r="N24" s="12">
        <v>6.3483357429504395E-2</v>
      </c>
      <c r="O24" s="12">
        <v>0.10035010427236557</v>
      </c>
      <c r="P24" s="12">
        <v>0.32935419678688049</v>
      </c>
      <c r="Q24" s="12">
        <v>0.26068249344825745</v>
      </c>
      <c r="R24" s="12">
        <v>6.3019365072250366E-2</v>
      </c>
      <c r="S24" s="12">
        <v>5.3191039711236954E-2</v>
      </c>
      <c r="T24" s="12">
        <v>0.16488800942897797</v>
      </c>
      <c r="U24" s="12">
        <v>0.12886489927768707</v>
      </c>
      <c r="V24" s="12">
        <v>0.27325263619422913</v>
      </c>
      <c r="W24" s="12">
        <v>0.26245412230491638</v>
      </c>
      <c r="X24" s="12">
        <v>0.46429324150085449</v>
      </c>
      <c r="Y24" s="12">
        <v>2.9498405754566193E-2</v>
      </c>
      <c r="Z24" s="12">
        <v>8.1836894154548645E-2</v>
      </c>
      <c r="AA24" s="12">
        <v>1.6343167051672935E-2</v>
      </c>
      <c r="AB24" s="12">
        <v>4.890843853354454E-2</v>
      </c>
      <c r="AC24" s="12">
        <v>5.8109033852815628E-3</v>
      </c>
      <c r="AD24" s="12">
        <v>6.113554909825325E-2</v>
      </c>
      <c r="AE24" s="12">
        <v>1.4971147291362286E-2</v>
      </c>
      <c r="AF24" s="12">
        <v>4.2774705216288567E-3</v>
      </c>
      <c r="AG24" s="12">
        <v>0.24482466280460358</v>
      </c>
      <c r="AH24" s="12">
        <v>7.8147195279598236E-2</v>
      </c>
      <c r="AI24" s="12">
        <v>0.15110008418560028</v>
      </c>
      <c r="AJ24" s="12">
        <v>4.246385395526886E-2</v>
      </c>
      <c r="AK24" s="12">
        <v>0.23406943678855896</v>
      </c>
      <c r="AL24" s="12">
        <v>5.0904292613267899E-2</v>
      </c>
      <c r="AM24" s="12">
        <v>1.376830879598856E-2</v>
      </c>
      <c r="AN24" s="12">
        <v>9.1353707015514374E-2</v>
      </c>
      <c r="AO24" s="12">
        <v>0.1405780166387558</v>
      </c>
      <c r="AP24" s="12">
        <v>8.755936287343502E-3</v>
      </c>
      <c r="AQ24" s="12">
        <v>3.0009521171450615E-2</v>
      </c>
      <c r="AR24" s="12">
        <v>4.1924551129341125E-2</v>
      </c>
      <c r="AS24" s="12">
        <v>0.19254451990127563</v>
      </c>
      <c r="AT24" s="12">
        <v>2.5277759414166212E-3</v>
      </c>
    </row>
    <row r="25" spans="1:46" x14ac:dyDescent="0.25">
      <c r="A25" s="12" t="s">
        <v>69</v>
      </c>
      <c r="B25" s="12">
        <v>0.42167267203330994</v>
      </c>
      <c r="C25" s="12">
        <v>4.0415164083242416E-2</v>
      </c>
      <c r="D25" s="12">
        <v>0.17821384966373444</v>
      </c>
      <c r="E25" s="12">
        <v>0.55262982845306396</v>
      </c>
      <c r="F25" s="12">
        <v>0.22874115407466888</v>
      </c>
      <c r="G25" s="12">
        <v>0.2292417585849762</v>
      </c>
      <c r="H25" s="12">
        <v>0.14036844670772552</v>
      </c>
      <c r="I25" s="12">
        <v>0.38372713327407837</v>
      </c>
      <c r="J25" s="12">
        <v>0.1970030665397644</v>
      </c>
      <c r="K25" s="12">
        <v>4.9659591168165207E-2</v>
      </c>
      <c r="L25" s="12">
        <v>1.3048992492258549E-2</v>
      </c>
      <c r="M25" s="12">
        <v>0.25851020216941833</v>
      </c>
      <c r="N25" s="12">
        <v>0.49506074190139771</v>
      </c>
      <c r="O25" s="12">
        <v>0.13719797134399414</v>
      </c>
      <c r="P25" s="12">
        <v>0.17370845377445221</v>
      </c>
      <c r="Q25" s="12">
        <v>0.28717795014381409</v>
      </c>
      <c r="R25" s="12">
        <v>6.5912425518035889E-2</v>
      </c>
      <c r="S25" s="12">
        <v>0.11457081884145737</v>
      </c>
      <c r="T25" s="12">
        <v>0.21896275877952576</v>
      </c>
      <c r="U25" s="12">
        <v>0.13966760039329529</v>
      </c>
      <c r="V25" s="12">
        <v>0.38773193955421448</v>
      </c>
      <c r="W25" s="12">
        <v>0.21132025122642517</v>
      </c>
      <c r="X25" s="12">
        <v>0.40094780921936035</v>
      </c>
      <c r="Y25" s="12">
        <v>5.5008158087730408E-2</v>
      </c>
      <c r="Z25" s="12">
        <v>4.926590621471405E-2</v>
      </c>
      <c r="AA25" s="12">
        <v>2.4959217756986618E-2</v>
      </c>
      <c r="AB25" s="12">
        <v>8.1566065549850464E-2</v>
      </c>
      <c r="AC25" s="12">
        <v>3.0016312375664711E-3</v>
      </c>
      <c r="AD25" s="12">
        <v>9.2528551816940308E-2</v>
      </c>
      <c r="AE25" s="12">
        <v>4.763458389788866E-3</v>
      </c>
      <c r="AF25" s="12">
        <v>5.1549756899476051E-3</v>
      </c>
      <c r="AG25" s="12">
        <v>0.34437194466590881</v>
      </c>
      <c r="AH25" s="12">
        <v>5.0567004829645157E-2</v>
      </c>
      <c r="AI25" s="12">
        <v>0.13396739959716797</v>
      </c>
      <c r="AJ25" s="12">
        <v>4.7803223133087158E-2</v>
      </c>
      <c r="AK25" s="12">
        <v>0.2561015784740448</v>
      </c>
      <c r="AL25" s="12">
        <v>6.574384868144989E-2</v>
      </c>
      <c r="AM25" s="12">
        <v>1.7286691814661026E-2</v>
      </c>
      <c r="AN25" s="12">
        <v>8.678765594959259E-2</v>
      </c>
      <c r="AO25" s="12">
        <v>0.11332130432128906</v>
      </c>
      <c r="AP25" s="12">
        <v>1.0343573056161404E-2</v>
      </c>
      <c r="AQ25" s="12">
        <v>2.9632266610860825E-2</v>
      </c>
      <c r="AR25" s="12">
        <v>4.834752157330513E-2</v>
      </c>
      <c r="AS25" s="12">
        <v>0.19066488742828369</v>
      </c>
      <c r="AT25" s="12">
        <v>0</v>
      </c>
    </row>
    <row r="26" spans="1:46" x14ac:dyDescent="0.25">
      <c r="A26" s="12" t="s">
        <v>70</v>
      </c>
      <c r="B26" s="12">
        <v>0.48444190621376038</v>
      </c>
      <c r="C26" s="12">
        <v>0.27847558259963989</v>
      </c>
      <c r="D26" s="12">
        <v>0.24493291974067688</v>
      </c>
      <c r="E26" s="12">
        <v>0.35997715592384338</v>
      </c>
      <c r="F26" s="12">
        <v>0.11661433428525925</v>
      </c>
      <c r="G26" s="12">
        <v>7.6220385730266571E-2</v>
      </c>
      <c r="H26" s="12">
        <v>1.5558092854917049E-2</v>
      </c>
      <c r="I26" s="12">
        <v>0.43819582462310791</v>
      </c>
      <c r="J26" s="12">
        <v>0.45061376690864563</v>
      </c>
      <c r="K26" s="12">
        <v>1.9411932677030563E-2</v>
      </c>
      <c r="L26" s="12">
        <v>1.1989722959697247E-2</v>
      </c>
      <c r="M26" s="12">
        <v>0.89751642942428589</v>
      </c>
      <c r="N26" s="12">
        <v>4.9528975039720535E-2</v>
      </c>
      <c r="O26" s="12">
        <v>3.0830716714262962E-2</v>
      </c>
      <c r="P26" s="12">
        <v>0.4870111346244812</v>
      </c>
      <c r="Q26" s="12">
        <v>0.43419924378395081</v>
      </c>
      <c r="R26" s="12">
        <v>2.5121323764324188E-2</v>
      </c>
      <c r="S26" s="12">
        <v>3.1829860061407089E-2</v>
      </c>
      <c r="T26" s="12">
        <v>1.8270054832100868E-2</v>
      </c>
      <c r="U26" s="12">
        <v>3.5683698952198029E-3</v>
      </c>
      <c r="V26" s="12">
        <v>0.30645161867141724</v>
      </c>
      <c r="W26" s="12">
        <v>0.45446759462356567</v>
      </c>
      <c r="X26" s="12">
        <v>0.23908078670501709</v>
      </c>
      <c r="Y26" s="12">
        <v>2.7675798162817955E-2</v>
      </c>
      <c r="Z26" s="12">
        <v>1.8638802692294121E-2</v>
      </c>
      <c r="AA26" s="12">
        <v>5.506918765604496E-3</v>
      </c>
      <c r="AB26" s="12">
        <v>8.8393107056617737E-2</v>
      </c>
      <c r="AC26" s="12">
        <v>2.8240610845386982E-4</v>
      </c>
      <c r="AD26" s="12">
        <v>0.11268003284931183</v>
      </c>
      <c r="AE26" s="12">
        <v>1.9203614443540573E-2</v>
      </c>
      <c r="AF26" s="12">
        <v>5.2245128899812698E-3</v>
      </c>
      <c r="AG26" s="12">
        <v>0.15151087939739227</v>
      </c>
      <c r="AH26" s="12">
        <v>7.2360031306743622E-2</v>
      </c>
      <c r="AI26" s="12">
        <v>0.10174933820962906</v>
      </c>
      <c r="AJ26" s="12">
        <v>4.018038883805275E-2</v>
      </c>
      <c r="AK26" s="12">
        <v>0.25848802924156189</v>
      </c>
      <c r="AL26" s="12">
        <v>3.9185687899589539E-2</v>
      </c>
      <c r="AM26" s="12">
        <v>1.0058533400297165E-2</v>
      </c>
      <c r="AN26" s="12">
        <v>0.11548013240098953</v>
      </c>
      <c r="AO26" s="12">
        <v>0.12913709878921509</v>
      </c>
      <c r="AP26" s="12">
        <v>1.3621748425066471E-2</v>
      </c>
      <c r="AQ26" s="12">
        <v>1.8597647547721863E-2</v>
      </c>
      <c r="AR26" s="12">
        <v>6.0056932270526886E-2</v>
      </c>
      <c r="AS26" s="12">
        <v>0.21344447135925293</v>
      </c>
      <c r="AT26" s="12">
        <v>0</v>
      </c>
    </row>
    <row r="27" spans="1:46" x14ac:dyDescent="0.25">
      <c r="A27" s="12" t="s">
        <v>71</v>
      </c>
      <c r="B27" s="12">
        <v>0.46894600987434387</v>
      </c>
      <c r="C27" s="12">
        <v>0.10738871246576309</v>
      </c>
      <c r="D27" s="12">
        <v>0.17041456699371338</v>
      </c>
      <c r="E27" s="12">
        <v>0.51460915803909302</v>
      </c>
      <c r="F27" s="12">
        <v>0.2075875848531723</v>
      </c>
      <c r="G27" s="12">
        <v>0.19473764300346375</v>
      </c>
      <c r="H27" s="12">
        <v>9.0561419725418091E-2</v>
      </c>
      <c r="I27" s="12">
        <v>0.22464433312416077</v>
      </c>
      <c r="J27" s="12">
        <v>0.4583142101764679</v>
      </c>
      <c r="K27" s="12">
        <v>3.1742390245199203E-2</v>
      </c>
      <c r="L27" s="12">
        <v>1.1626128107309341E-2</v>
      </c>
      <c r="M27" s="12">
        <v>0.73022794723510742</v>
      </c>
      <c r="N27" s="12">
        <v>9.4691753387451172E-2</v>
      </c>
      <c r="O27" s="12">
        <v>0.14050787687301636</v>
      </c>
      <c r="P27" s="12">
        <v>0.29944929480552673</v>
      </c>
      <c r="Q27" s="12">
        <v>0.32920300960540771</v>
      </c>
      <c r="R27" s="12">
        <v>2.0728163421154022E-2</v>
      </c>
      <c r="S27" s="12">
        <v>0.19481413066387177</v>
      </c>
      <c r="T27" s="12">
        <v>0.11090714484453201</v>
      </c>
      <c r="U27" s="12">
        <v>4.4898271560668945E-2</v>
      </c>
      <c r="V27" s="12">
        <v>0.35000765323638916</v>
      </c>
      <c r="W27" s="12">
        <v>0.25126203894615173</v>
      </c>
      <c r="X27" s="12">
        <v>0.39873030781745911</v>
      </c>
      <c r="Y27" s="12">
        <v>9.3991808593273163E-2</v>
      </c>
      <c r="Z27" s="12">
        <v>4.0585648268461227E-2</v>
      </c>
      <c r="AA27" s="12">
        <v>1.0999848134815693E-2</v>
      </c>
      <c r="AB27" s="12">
        <v>0.18889394402503967</v>
      </c>
      <c r="AC27" s="12">
        <v>3.4896070137619972E-3</v>
      </c>
      <c r="AD27" s="12">
        <v>6.2509484589099884E-2</v>
      </c>
      <c r="AE27" s="12">
        <v>8.0412682145833969E-3</v>
      </c>
      <c r="AF27" s="12">
        <v>2.5034137070178986E-3</v>
      </c>
      <c r="AG27" s="12">
        <v>9.9150359630584717E-2</v>
      </c>
      <c r="AH27" s="12">
        <v>5.1074068993330002E-2</v>
      </c>
      <c r="AI27" s="12">
        <v>0.13841919600963593</v>
      </c>
      <c r="AJ27" s="12">
        <v>4.8033684492111206E-2</v>
      </c>
      <c r="AK27" s="12">
        <v>0.24773511290550232</v>
      </c>
      <c r="AL27" s="12">
        <v>6.1667304486036301E-2</v>
      </c>
      <c r="AM27" s="12">
        <v>1.8395468592643738E-2</v>
      </c>
      <c r="AN27" s="12">
        <v>0.1042538657784462</v>
      </c>
      <c r="AO27" s="12">
        <v>9.9331378936767578E-2</v>
      </c>
      <c r="AP27" s="12">
        <v>6.2982039526104927E-3</v>
      </c>
      <c r="AQ27" s="12">
        <v>2.6836372911930084E-2</v>
      </c>
      <c r="AR27" s="12">
        <v>4.4815734028816223E-2</v>
      </c>
      <c r="AS27" s="12">
        <v>0.2042136937379837</v>
      </c>
      <c r="AT27" s="12">
        <v>0</v>
      </c>
    </row>
    <row r="28" spans="1:46" x14ac:dyDescent="0.25">
      <c r="A28" s="12" t="s">
        <v>72</v>
      </c>
      <c r="B28" s="12">
        <v>0.48536896705627441</v>
      </c>
      <c r="C28" s="12">
        <v>0.2557252049446106</v>
      </c>
      <c r="D28" s="12">
        <v>0.19402036070823669</v>
      </c>
      <c r="E28" s="12">
        <v>0.40712466835975647</v>
      </c>
      <c r="F28" s="12">
        <v>0.14312976598739624</v>
      </c>
      <c r="G28" s="12">
        <v>0.13740457594394684</v>
      </c>
      <c r="H28" s="12">
        <v>4.7073792666196823E-2</v>
      </c>
      <c r="I28" s="12">
        <v>4.8982188105583191E-2</v>
      </c>
      <c r="J28" s="12">
        <v>0.56234097480773926</v>
      </c>
      <c r="K28" s="12">
        <v>0.20419847965240479</v>
      </c>
      <c r="L28" s="12">
        <v>9.5419846475124359E-3</v>
      </c>
      <c r="M28" s="12">
        <v>0.74554705619812012</v>
      </c>
      <c r="N28" s="12">
        <v>0.1221374049782753</v>
      </c>
      <c r="O28" s="12">
        <v>0.11577608436346054</v>
      </c>
      <c r="P28" s="12">
        <v>0.39058524370193481</v>
      </c>
      <c r="Q28" s="12">
        <v>0.45356234908103943</v>
      </c>
      <c r="R28" s="12">
        <v>3.3078879117965698E-2</v>
      </c>
      <c r="S28" s="12">
        <v>4.8346057534217834E-2</v>
      </c>
      <c r="T28" s="12">
        <v>3.6259543150663376E-2</v>
      </c>
      <c r="U28" s="12">
        <v>3.8167938590049744E-2</v>
      </c>
      <c r="V28" s="12">
        <v>0.34160304069519043</v>
      </c>
      <c r="W28" s="12">
        <v>0.33587786555290222</v>
      </c>
      <c r="X28" s="12">
        <v>0.32251909375190735</v>
      </c>
      <c r="Y28" s="12">
        <v>4.9492385238409042E-2</v>
      </c>
      <c r="Z28" s="12">
        <v>8.3121828734874725E-2</v>
      </c>
      <c r="AA28" s="12">
        <v>3.2994922250509262E-2</v>
      </c>
      <c r="AB28" s="12">
        <v>0.14086294174194336</v>
      </c>
      <c r="AC28" s="12">
        <v>2.5380710139870644E-3</v>
      </c>
      <c r="AD28" s="12">
        <v>6.789340078830719E-2</v>
      </c>
      <c r="AE28" s="12">
        <v>1.0152284055948257E-2</v>
      </c>
      <c r="AF28" s="12">
        <v>3.1725887674838305E-3</v>
      </c>
      <c r="AG28" s="12">
        <v>0.11865482479333878</v>
      </c>
      <c r="AH28" s="12">
        <v>5.0242628902196884E-2</v>
      </c>
      <c r="AI28" s="12">
        <v>9.5840230584144592E-2</v>
      </c>
      <c r="AJ28" s="12">
        <v>7.1350380778312683E-2</v>
      </c>
      <c r="AK28" s="12">
        <v>0.24020934104919434</v>
      </c>
      <c r="AL28" s="12">
        <v>4.8927716910839081E-2</v>
      </c>
      <c r="AM28" s="12">
        <v>1.3074958696961403E-2</v>
      </c>
      <c r="AN28" s="12">
        <v>0.13582272827625275</v>
      </c>
      <c r="AO28" s="12">
        <v>4.4731095433235168E-2</v>
      </c>
      <c r="AP28" s="12">
        <v>2.7465520426630974E-2</v>
      </c>
      <c r="AQ28" s="12">
        <v>3.8378994911909103E-2</v>
      </c>
      <c r="AR28" s="12">
        <v>8.1667184829711914E-2</v>
      </c>
      <c r="AS28" s="12">
        <v>0.20155890285968781</v>
      </c>
      <c r="AT28" s="12">
        <v>9.7295036539435387E-4</v>
      </c>
    </row>
    <row r="29" spans="1:46" x14ac:dyDescent="0.25">
      <c r="A29" s="12" t="s">
        <v>73</v>
      </c>
      <c r="B29" s="12">
        <v>0.46210211515426636</v>
      </c>
      <c r="C29" s="12">
        <v>3.2745592296123505E-2</v>
      </c>
      <c r="D29" s="12">
        <v>0.16441492736339569</v>
      </c>
      <c r="E29" s="12">
        <v>0.5960613489151001</v>
      </c>
      <c r="F29" s="12">
        <v>0.20677810907363892</v>
      </c>
      <c r="G29" s="12">
        <v>0.48316922783851624</v>
      </c>
      <c r="H29" s="12">
        <v>7.3963820934295654E-2</v>
      </c>
      <c r="I29" s="12">
        <v>0.18181818723678589</v>
      </c>
      <c r="J29" s="12">
        <v>0.23128005862236023</v>
      </c>
      <c r="K29" s="12">
        <v>2.9768720269203186E-2</v>
      </c>
      <c r="L29" s="12">
        <v>2.6562858372926712E-2</v>
      </c>
      <c r="M29" s="12">
        <v>0.61460959911346436</v>
      </c>
      <c r="N29" s="12">
        <v>0.17700938880443573</v>
      </c>
      <c r="O29" s="12">
        <v>0.14861461520195007</v>
      </c>
      <c r="P29" s="12">
        <v>9.6175864338874817E-2</v>
      </c>
      <c r="Q29" s="12">
        <v>0.26356765627861023</v>
      </c>
      <c r="R29" s="12">
        <v>0.15662926435470581</v>
      </c>
      <c r="S29" s="12">
        <v>0.10167162865400314</v>
      </c>
      <c r="T29" s="12">
        <v>0.2734142541885376</v>
      </c>
      <c r="U29" s="12">
        <v>0.1085413321852684</v>
      </c>
      <c r="V29" s="12">
        <v>0.5227845311164856</v>
      </c>
      <c r="W29" s="12">
        <v>0.1300664097070694</v>
      </c>
      <c r="X29" s="12">
        <v>0.3471490740776062</v>
      </c>
      <c r="Y29" s="12">
        <v>7.8249037265777588E-2</v>
      </c>
      <c r="Z29" s="12">
        <v>2.4268541485071182E-2</v>
      </c>
      <c r="AA29" s="12">
        <v>4.7629848122596741E-3</v>
      </c>
      <c r="AB29" s="12">
        <v>0.16557042300701141</v>
      </c>
      <c r="AC29" s="12">
        <v>1.5876615652814507E-3</v>
      </c>
      <c r="AD29" s="12">
        <v>3.7196643650531769E-2</v>
      </c>
      <c r="AE29" s="12">
        <v>5.216602236032486E-3</v>
      </c>
      <c r="AF29" s="12">
        <v>6.8042641505599022E-3</v>
      </c>
      <c r="AG29" s="12">
        <v>5.1485598087310791E-2</v>
      </c>
      <c r="AH29" s="12">
        <v>3.7523813545703888E-2</v>
      </c>
      <c r="AI29" s="12">
        <v>0.12512771785259247</v>
      </c>
      <c r="AJ29" s="12">
        <v>5.7752139866352081E-2</v>
      </c>
      <c r="AK29" s="12">
        <v>0.23844493925571442</v>
      </c>
      <c r="AL29" s="12">
        <v>6.9902442395687103E-2</v>
      </c>
      <c r="AM29" s="12">
        <v>1.7220417037606239E-2</v>
      </c>
      <c r="AN29" s="12">
        <v>8.8514193892478943E-2</v>
      </c>
      <c r="AO29" s="12">
        <v>0.1023188903927803</v>
      </c>
      <c r="AP29" s="12">
        <v>1.6951480880379677E-2</v>
      </c>
      <c r="AQ29" s="12">
        <v>2.5714810937643051E-2</v>
      </c>
      <c r="AR29" s="12">
        <v>5.3827241063117981E-2</v>
      </c>
      <c r="AS29" s="12">
        <v>0.20422573387622833</v>
      </c>
      <c r="AT29" s="12">
        <v>0</v>
      </c>
    </row>
    <row r="30" spans="1:46" x14ac:dyDescent="0.25">
      <c r="A30" s="12" t="s">
        <v>74</v>
      </c>
      <c r="B30" s="12">
        <v>0.36564171314239502</v>
      </c>
      <c r="C30" s="12">
        <v>5.1470588892698288E-2</v>
      </c>
      <c r="D30" s="12">
        <v>0.14549911022186279</v>
      </c>
      <c r="E30" s="12">
        <v>0.49866309762001038</v>
      </c>
      <c r="F30" s="12">
        <v>0.30436721444129944</v>
      </c>
      <c r="G30" s="12">
        <v>0.7032085657119751</v>
      </c>
      <c r="H30" s="12">
        <v>0.1147504448890686</v>
      </c>
      <c r="I30" s="12">
        <v>5.4367203265428543E-2</v>
      </c>
      <c r="J30" s="12">
        <v>0.11631015688180923</v>
      </c>
      <c r="K30" s="12">
        <v>1.1363636702299118E-2</v>
      </c>
      <c r="L30" s="12">
        <v>2.005347516387701E-3</v>
      </c>
      <c r="M30" s="12">
        <v>0.42156863212585449</v>
      </c>
      <c r="N30" s="12">
        <v>0.28854724764823914</v>
      </c>
      <c r="O30" s="12">
        <v>0.27852049469947815</v>
      </c>
      <c r="P30" s="12">
        <v>9.0463459491729736E-2</v>
      </c>
      <c r="Q30" s="12">
        <v>0.13747772574424744</v>
      </c>
      <c r="R30" s="12">
        <v>2.7183601632714272E-2</v>
      </c>
      <c r="S30" s="12">
        <v>0.14950980246067047</v>
      </c>
      <c r="T30" s="12">
        <v>0.34001782536506653</v>
      </c>
      <c r="U30" s="12">
        <v>0.25534757971763611</v>
      </c>
      <c r="V30" s="12">
        <v>0.43983957171440125</v>
      </c>
      <c r="W30" s="12">
        <v>0.45254009962081909</v>
      </c>
      <c r="X30" s="12">
        <v>0.10762032121419907</v>
      </c>
      <c r="Y30" s="12">
        <v>2.3710208013653755E-2</v>
      </c>
      <c r="Z30" s="12">
        <v>1.7782656475901604E-2</v>
      </c>
      <c r="AA30" s="12">
        <v>3.0735456384718418E-3</v>
      </c>
      <c r="AB30" s="12">
        <v>5.2689351141452789E-3</v>
      </c>
      <c r="AC30" s="12">
        <v>3.5126234870404005E-3</v>
      </c>
      <c r="AD30" s="12">
        <v>2.2612513974308968E-2</v>
      </c>
      <c r="AE30" s="12">
        <v>4.8298574984073639E-3</v>
      </c>
      <c r="AF30" s="12">
        <v>2.1953897085040808E-3</v>
      </c>
      <c r="AG30" s="12">
        <v>0.10954994708299637</v>
      </c>
      <c r="AH30" s="12">
        <v>9.7214281558990479E-2</v>
      </c>
      <c r="AI30" s="12">
        <v>0.14166642725467682</v>
      </c>
      <c r="AJ30" s="12">
        <v>7.214973121881485E-2</v>
      </c>
      <c r="AK30" s="12">
        <v>0.16926789283752441</v>
      </c>
      <c r="AL30" s="12">
        <v>4.8304431140422821E-2</v>
      </c>
      <c r="AM30" s="12">
        <v>1.1543308384716511E-2</v>
      </c>
      <c r="AN30" s="12">
        <v>0.22042760252952576</v>
      </c>
      <c r="AO30" s="12">
        <v>4.3172165751457214E-2</v>
      </c>
      <c r="AP30" s="12">
        <v>1.4931873418390751E-2</v>
      </c>
      <c r="AQ30" s="12">
        <v>2.4607280269265175E-2</v>
      </c>
      <c r="AR30" s="12">
        <v>4.7879867255687714E-2</v>
      </c>
      <c r="AS30" s="12">
        <v>0.20011484622955322</v>
      </c>
      <c r="AT30" s="12">
        <v>5.9345853514969349E-3</v>
      </c>
    </row>
    <row r="31" spans="1:46" x14ac:dyDescent="0.25">
      <c r="A31" s="12" t="s">
        <v>75</v>
      </c>
      <c r="B31" s="12">
        <v>0.38106629252433777</v>
      </c>
      <c r="C31" s="12">
        <v>7.0745043456554413E-2</v>
      </c>
      <c r="D31" s="12">
        <v>0.16302119195461273</v>
      </c>
      <c r="E31" s="12">
        <v>0.48940533399581909</v>
      </c>
      <c r="F31" s="12">
        <v>0.27682843804359436</v>
      </c>
      <c r="G31" s="12">
        <v>0.29460012912750244</v>
      </c>
      <c r="H31" s="12">
        <v>0.15789473056793213</v>
      </c>
      <c r="I31" s="12">
        <v>0.14080655574798584</v>
      </c>
      <c r="J31" s="12">
        <v>0.3954203724861145</v>
      </c>
      <c r="K31" s="12">
        <v>1.1278195306658745E-2</v>
      </c>
      <c r="L31" s="12">
        <v>7.1770334616303444E-3</v>
      </c>
      <c r="M31" s="12">
        <v>0.44668489694595337</v>
      </c>
      <c r="N31" s="12">
        <v>0.23205742239952087</v>
      </c>
      <c r="O31" s="12">
        <v>0.27204373478889465</v>
      </c>
      <c r="P31" s="12">
        <v>8.4757350385189056E-2</v>
      </c>
      <c r="Q31" s="12">
        <v>0.16028708219528198</v>
      </c>
      <c r="R31" s="12">
        <v>0.16951470077037811</v>
      </c>
      <c r="S31" s="12">
        <v>9.4668492674827576E-2</v>
      </c>
      <c r="T31" s="12">
        <v>0.23581682145595551</v>
      </c>
      <c r="U31" s="12">
        <v>0.25495555996894836</v>
      </c>
      <c r="V31" s="12">
        <v>0.50307589769363403</v>
      </c>
      <c r="W31" s="12">
        <v>0.26144906878471375</v>
      </c>
      <c r="X31" s="12">
        <v>0.23547504842281342</v>
      </c>
      <c r="Y31" s="12">
        <v>2.8830036520957947E-2</v>
      </c>
      <c r="Z31" s="12">
        <v>6.4364731311798096E-2</v>
      </c>
      <c r="AA31" s="12">
        <v>8.3808246999979019E-3</v>
      </c>
      <c r="AB31" s="12">
        <v>3.8551792502403259E-2</v>
      </c>
      <c r="AC31" s="12">
        <v>4.6932618133723736E-3</v>
      </c>
      <c r="AD31" s="12">
        <v>5.6319143623113632E-2</v>
      </c>
      <c r="AE31" s="12">
        <v>5.0284946337342262E-3</v>
      </c>
      <c r="AF31" s="12">
        <v>9.0512903407216072E-3</v>
      </c>
      <c r="AG31" s="12">
        <v>0.1961112916469574</v>
      </c>
      <c r="AH31" s="12">
        <v>5.234682559967041E-2</v>
      </c>
      <c r="AI31" s="12">
        <v>0.13073885440826416</v>
      </c>
      <c r="AJ31" s="12">
        <v>4.5431792736053467E-2</v>
      </c>
      <c r="AK31" s="12">
        <v>0.24092300236225128</v>
      </c>
      <c r="AL31" s="12">
        <v>5.2049074321985245E-2</v>
      </c>
      <c r="AM31" s="12">
        <v>1.8859745934605598E-2</v>
      </c>
      <c r="AN31" s="12">
        <v>9.8789863288402557E-2</v>
      </c>
      <c r="AO31" s="12">
        <v>0.10740223526954651</v>
      </c>
      <c r="AP31" s="12">
        <v>4.2468239553272724E-3</v>
      </c>
      <c r="AQ31" s="12">
        <v>3.1506787985563278E-2</v>
      </c>
      <c r="AR31" s="12">
        <v>4.8943161964416504E-2</v>
      </c>
      <c r="AS31" s="12">
        <v>0.21994918584823608</v>
      </c>
      <c r="AT31" s="12">
        <v>1.1594176758080721E-3</v>
      </c>
    </row>
    <row r="32" spans="1:46" x14ac:dyDescent="0.25">
      <c r="A32" s="12" t="s">
        <v>76</v>
      </c>
      <c r="B32" s="12">
        <v>0.36522379517555237</v>
      </c>
      <c r="C32" s="12">
        <v>4.8839230090379715E-2</v>
      </c>
      <c r="D32" s="12">
        <v>0.14036262035369873</v>
      </c>
      <c r="E32" s="12">
        <v>0.50585401058197021</v>
      </c>
      <c r="F32" s="12">
        <v>0.30494412779808044</v>
      </c>
      <c r="G32" s="12">
        <v>0.63042753934860229</v>
      </c>
      <c r="H32" s="12">
        <v>5.3656250238418579E-2</v>
      </c>
      <c r="I32" s="12">
        <v>0.19535692036151886</v>
      </c>
      <c r="J32" s="12">
        <v>0.11634441465139389</v>
      </c>
      <c r="K32" s="12">
        <v>4.2148926295340061E-3</v>
      </c>
      <c r="L32" s="12">
        <v>1.7595503479242325E-2</v>
      </c>
      <c r="M32" s="12">
        <v>0.5439218282699585</v>
      </c>
      <c r="N32" s="12">
        <v>0.21877299249172211</v>
      </c>
      <c r="O32" s="12">
        <v>0.21208269894123077</v>
      </c>
      <c r="P32" s="12">
        <v>8.8111326098442078E-2</v>
      </c>
      <c r="Q32" s="12">
        <v>0.19508931040763855</v>
      </c>
      <c r="R32" s="12">
        <v>4.843781515955925E-2</v>
      </c>
      <c r="S32" s="12">
        <v>0.39673513174057007</v>
      </c>
      <c r="T32" s="12">
        <v>0.19013848900794983</v>
      </c>
      <c r="U32" s="12">
        <v>8.1487923860549927E-2</v>
      </c>
      <c r="V32" s="12">
        <v>0.50511807203292847</v>
      </c>
      <c r="W32" s="12">
        <v>0.29189804196357727</v>
      </c>
      <c r="X32" s="12">
        <v>0.20298387110233307</v>
      </c>
      <c r="Y32" s="12">
        <v>1.8350446596741676E-2</v>
      </c>
      <c r="Z32" s="12">
        <v>8.5458764806389809E-3</v>
      </c>
      <c r="AA32" s="12">
        <v>3.4448492806404829E-3</v>
      </c>
      <c r="AB32" s="12">
        <v>3.7297118455171585E-2</v>
      </c>
      <c r="AC32" s="12">
        <v>3.3123551402240992E-3</v>
      </c>
      <c r="AD32" s="12">
        <v>3.5044718533754349E-2</v>
      </c>
      <c r="AE32" s="12">
        <v>3.5110963508486748E-3</v>
      </c>
      <c r="AF32" s="12">
        <v>1.126200775615871E-3</v>
      </c>
      <c r="AG32" s="12">
        <v>0.10718780755996704</v>
      </c>
      <c r="AH32" s="12">
        <v>7.6241806149482727E-2</v>
      </c>
      <c r="AI32" s="12">
        <v>0.17086543142795563</v>
      </c>
      <c r="AJ32" s="12">
        <v>4.1004590690135956E-2</v>
      </c>
      <c r="AK32" s="12">
        <v>0.24138160049915314</v>
      </c>
      <c r="AL32" s="12">
        <v>6.1972323805093765E-2</v>
      </c>
      <c r="AM32" s="12">
        <v>1.8126590177416801E-2</v>
      </c>
      <c r="AN32" s="12">
        <v>8.391764760017395E-2</v>
      </c>
      <c r="AO32" s="12">
        <v>6.2204215675592422E-2</v>
      </c>
      <c r="AP32" s="12">
        <v>3.2159166876226664E-3</v>
      </c>
      <c r="AQ32" s="12">
        <v>3.1820502132177353E-2</v>
      </c>
      <c r="AR32" s="12">
        <v>5.2158337086439133E-2</v>
      </c>
      <c r="AS32" s="12">
        <v>0.22752225399017334</v>
      </c>
      <c r="AT32" s="12">
        <v>5.8105718344449997E-3</v>
      </c>
    </row>
    <row r="33" spans="1:46" x14ac:dyDescent="0.25">
      <c r="A33" s="12" t="s">
        <v>77</v>
      </c>
      <c r="B33" s="12">
        <v>0.41299769282341003</v>
      </c>
      <c r="C33" s="12">
        <v>0.14124710857868195</v>
      </c>
      <c r="D33" s="12">
        <v>0.18674953281879425</v>
      </c>
      <c r="E33" s="12">
        <v>0.46913841366767883</v>
      </c>
      <c r="F33" s="12">
        <v>0.20286497473716736</v>
      </c>
      <c r="G33" s="12">
        <v>0.7237202525138855</v>
      </c>
      <c r="H33" s="12">
        <v>3.6654729396104813E-2</v>
      </c>
      <c r="I33" s="12">
        <v>2.0223299041390419E-2</v>
      </c>
      <c r="J33" s="12">
        <v>0.11017484962940216</v>
      </c>
      <c r="K33" s="12">
        <v>0.10922688245773315</v>
      </c>
      <c r="L33" s="12">
        <v>1.8222035840153694E-2</v>
      </c>
      <c r="M33" s="12">
        <v>0.74520748853683472</v>
      </c>
      <c r="N33" s="12">
        <v>0.12007583677768707</v>
      </c>
      <c r="O33" s="12">
        <v>0.11186011880636215</v>
      </c>
      <c r="P33" s="12">
        <v>0.23962502181529999</v>
      </c>
      <c r="Q33" s="12">
        <v>0.36465135216712952</v>
      </c>
      <c r="R33" s="12">
        <v>2.4225827306509018E-2</v>
      </c>
      <c r="S33" s="12">
        <v>0.12723825871944427</v>
      </c>
      <c r="T33" s="12">
        <v>0.14019380509853363</v>
      </c>
      <c r="U33" s="12">
        <v>0.10406572371721268</v>
      </c>
      <c r="V33" s="12">
        <v>0.37823888659477234</v>
      </c>
      <c r="W33" s="12">
        <v>0.30018958449363708</v>
      </c>
      <c r="X33" s="12">
        <v>0.32157152891159058</v>
      </c>
      <c r="Y33" s="12">
        <v>6.4416229724884033E-2</v>
      </c>
      <c r="Z33" s="12">
        <v>4.3460305780172348E-2</v>
      </c>
      <c r="AA33" s="12">
        <v>2.4672241881489754E-2</v>
      </c>
      <c r="AB33" s="12">
        <v>7.3913492262363434E-2</v>
      </c>
      <c r="AC33" s="12">
        <v>1.600082591176033E-2</v>
      </c>
      <c r="AD33" s="12">
        <v>0.17260245978832245</v>
      </c>
      <c r="AE33" s="12">
        <v>3.499535471200943E-2</v>
      </c>
      <c r="AF33" s="12">
        <v>2.1781768649816513E-2</v>
      </c>
      <c r="AG33" s="12">
        <v>0.34303706884384155</v>
      </c>
      <c r="AH33" s="12">
        <v>7.2502344846725464E-2</v>
      </c>
      <c r="AI33" s="12">
        <v>0.14045454561710358</v>
      </c>
      <c r="AJ33" s="12">
        <v>6.3932321965694427E-2</v>
      </c>
      <c r="AK33" s="12">
        <v>0.26604866981506348</v>
      </c>
      <c r="AL33" s="12">
        <v>4.1582662612199783E-2</v>
      </c>
      <c r="AM33" s="12">
        <v>1.3559611514210701E-2</v>
      </c>
      <c r="AN33" s="12">
        <v>0.12170907109975815</v>
      </c>
      <c r="AO33" s="12">
        <v>3.4809768199920654E-2</v>
      </c>
      <c r="AP33" s="12">
        <v>4.1115283966064453E-2</v>
      </c>
      <c r="AQ33" s="12">
        <v>2.4881511926651001E-2</v>
      </c>
      <c r="AR33" s="12">
        <v>7.6538287103176117E-2</v>
      </c>
      <c r="AS33" s="12">
        <v>0.17536826431751251</v>
      </c>
      <c r="AT33" s="12">
        <v>0</v>
      </c>
    </row>
    <row r="34" spans="1:46" x14ac:dyDescent="0.25">
      <c r="A34" s="12" t="s">
        <v>78</v>
      </c>
      <c r="B34" s="12">
        <v>0.34056314826011658</v>
      </c>
      <c r="C34" s="12">
        <v>2.4964207783341408E-2</v>
      </c>
      <c r="D34" s="12">
        <v>0.14652690291404724</v>
      </c>
      <c r="E34" s="12">
        <v>0.54022741317749023</v>
      </c>
      <c r="F34" s="12">
        <v>0.28828147053718567</v>
      </c>
      <c r="G34" s="12">
        <v>0.50800597667694092</v>
      </c>
      <c r="H34" s="12">
        <v>0.13025161623954773</v>
      </c>
      <c r="I34" s="12">
        <v>0.20256060361862183</v>
      </c>
      <c r="J34" s="12">
        <v>0.13999374210834503</v>
      </c>
      <c r="K34" s="12">
        <v>1.9188046455383301E-2</v>
      </c>
      <c r="L34" s="12">
        <v>0.77655637264251709</v>
      </c>
      <c r="M34" s="12">
        <v>0.20537462830543518</v>
      </c>
      <c r="N34" s="12">
        <v>1.8069017678499222E-2</v>
      </c>
      <c r="O34" s="12">
        <v>0</v>
      </c>
      <c r="P34" s="12">
        <v>0.18088765442371368</v>
      </c>
      <c r="Q34" s="12">
        <v>0.1277831643819809</v>
      </c>
      <c r="R34" s="12">
        <v>4.1634440422058105E-3</v>
      </c>
      <c r="S34" s="12">
        <v>0.35943850874900818</v>
      </c>
      <c r="T34" s="12">
        <v>0.17198479175567627</v>
      </c>
      <c r="U34" s="12">
        <v>0.15574242174625397</v>
      </c>
      <c r="V34" s="12">
        <v>0.50632745027542114</v>
      </c>
      <c r="W34" s="12">
        <v>0.32827028632164001</v>
      </c>
      <c r="X34" s="12">
        <v>0.16540227830410004</v>
      </c>
      <c r="Y34" s="12">
        <v>0</v>
      </c>
      <c r="Z34" s="12">
        <v>5.8207731693983078E-2</v>
      </c>
      <c r="AA34" s="12">
        <v>9.6166450530290604E-3</v>
      </c>
      <c r="AB34" s="12">
        <v>1.10583221539855E-2</v>
      </c>
      <c r="AC34" s="12">
        <v>0</v>
      </c>
      <c r="AD34" s="12">
        <v>9.9017038941383362E-2</v>
      </c>
      <c r="AE34" s="12">
        <v>5.9469202533364296E-3</v>
      </c>
      <c r="AF34" s="12">
        <v>1.2581913731992245E-2</v>
      </c>
      <c r="AG34" s="12">
        <v>0.55602884292602539</v>
      </c>
      <c r="AH34" s="12">
        <v>7.8481964766979218E-2</v>
      </c>
      <c r="AI34" s="12">
        <v>0.14594414830207825</v>
      </c>
      <c r="AJ34" s="12">
        <v>4.2573858052492142E-2</v>
      </c>
      <c r="AK34" s="12">
        <v>0.29161152243614197</v>
      </c>
      <c r="AL34" s="12">
        <v>8.0738648772239685E-2</v>
      </c>
      <c r="AM34" s="12">
        <v>3.1249016523361206E-2</v>
      </c>
      <c r="AN34" s="12">
        <v>8.4898993372917175E-2</v>
      </c>
      <c r="AO34" s="12">
        <v>4.6159405261278152E-2</v>
      </c>
      <c r="AP34" s="12">
        <v>3.6312672309577465E-3</v>
      </c>
      <c r="AQ34" s="12">
        <v>3.6901634186506271E-2</v>
      </c>
      <c r="AR34" s="12">
        <v>5.9965282678604126E-2</v>
      </c>
      <c r="AS34" s="12">
        <v>0.1732991486787796</v>
      </c>
      <c r="AT34" s="12">
        <v>3.0270467977970839E-3</v>
      </c>
    </row>
    <row r="35" spans="1:46" x14ac:dyDescent="0.25">
      <c r="A35" s="12" t="s">
        <v>79</v>
      </c>
      <c r="B35" s="12">
        <v>0.44806358218193054</v>
      </c>
      <c r="C35" s="12">
        <v>0.13414280116558075</v>
      </c>
      <c r="D35" s="12">
        <v>0.21351364254951477</v>
      </c>
      <c r="E35" s="12">
        <v>0.45664292573928833</v>
      </c>
      <c r="F35" s="12">
        <v>0.19570064544677734</v>
      </c>
      <c r="G35" s="12">
        <v>0.36874121427536011</v>
      </c>
      <c r="H35" s="12">
        <v>5.8576900511980057E-2</v>
      </c>
      <c r="I35" s="12">
        <v>0.25633755326271057</v>
      </c>
      <c r="J35" s="12">
        <v>0.28861907124519348</v>
      </c>
      <c r="K35" s="12">
        <v>2.772526815533638E-2</v>
      </c>
      <c r="L35" s="12">
        <v>1.5098637901246548E-2</v>
      </c>
      <c r="M35" s="12">
        <v>0.60222482681274414</v>
      </c>
      <c r="N35" s="12">
        <v>0.25098153948783875</v>
      </c>
      <c r="O35" s="12">
        <v>0.1164267361164093</v>
      </c>
      <c r="P35" s="12">
        <v>0.21249575912952423</v>
      </c>
      <c r="Q35" s="12">
        <v>0.30774077773094177</v>
      </c>
      <c r="R35" s="12">
        <v>0.11538461595773697</v>
      </c>
      <c r="S35" s="12">
        <v>9.1149240732192993E-2</v>
      </c>
      <c r="T35" s="12">
        <v>0.14713294804096222</v>
      </c>
      <c r="U35" s="12">
        <v>0.12609665095806122</v>
      </c>
      <c r="V35" s="12">
        <v>0.39755707979202271</v>
      </c>
      <c r="W35" s="12">
        <v>0.59056758880615234</v>
      </c>
      <c r="X35" s="12">
        <v>1.18753332644701E-2</v>
      </c>
      <c r="Y35" s="12">
        <v>3.2608956098556519E-2</v>
      </c>
      <c r="Z35" s="12">
        <v>7.9186335206031799E-2</v>
      </c>
      <c r="AA35" s="12">
        <v>2.228238619863987E-3</v>
      </c>
      <c r="AB35" s="12">
        <v>2.4438748136162758E-2</v>
      </c>
      <c r="AC35" s="12">
        <v>1.7969667678698897E-3</v>
      </c>
      <c r="AD35" s="12">
        <v>2.3863717913627625E-2</v>
      </c>
      <c r="AE35" s="12">
        <v>1.0206771083176136E-2</v>
      </c>
      <c r="AF35" s="12">
        <v>8.1462488742545247E-4</v>
      </c>
      <c r="AG35" s="12">
        <v>0.11287347227334976</v>
      </c>
      <c r="AH35" s="12">
        <v>6.0794640332460403E-2</v>
      </c>
      <c r="AI35" s="12">
        <v>0.14778423309326172</v>
      </c>
      <c r="AJ35" s="12">
        <v>5.2637230604887009E-2</v>
      </c>
      <c r="AK35" s="12">
        <v>0.22639594972133636</v>
      </c>
      <c r="AL35" s="12">
        <v>5.7302799075841904E-2</v>
      </c>
      <c r="AM35" s="12">
        <v>1.7087290063500404E-2</v>
      </c>
      <c r="AN35" s="12">
        <v>0.10463140159845352</v>
      </c>
      <c r="AO35" s="12">
        <v>0.1049773246049881</v>
      </c>
      <c r="AP35" s="12">
        <v>6.78653409704566E-3</v>
      </c>
      <c r="AQ35" s="12">
        <v>2.5535650551319122E-2</v>
      </c>
      <c r="AR35" s="12">
        <v>5.6694328784942627E-2</v>
      </c>
      <c r="AS35" s="12">
        <v>0.20016716420650482</v>
      </c>
      <c r="AT35" s="12">
        <v>1.1388692655600607E-7</v>
      </c>
    </row>
    <row r="36" spans="1:46" x14ac:dyDescent="0.25">
      <c r="A36" s="12" t="s">
        <v>80</v>
      </c>
      <c r="B36" s="12">
        <v>0.51107227802276611</v>
      </c>
      <c r="C36" s="12">
        <v>0.13286712765693665</v>
      </c>
      <c r="D36" s="12">
        <v>0.19172494113445282</v>
      </c>
      <c r="E36" s="12">
        <v>0.49067598581314087</v>
      </c>
      <c r="F36" s="12">
        <v>0.18473193049430847</v>
      </c>
      <c r="G36" s="12">
        <v>0.17249417304992676</v>
      </c>
      <c r="H36" s="12">
        <v>0.13053612411022186</v>
      </c>
      <c r="I36" s="12">
        <v>0.2220279723405838</v>
      </c>
      <c r="J36" s="12">
        <v>0.31643357872962952</v>
      </c>
      <c r="K36" s="12">
        <v>0.15850815176963806</v>
      </c>
      <c r="L36" s="12">
        <v>1.1655011214315891E-2</v>
      </c>
      <c r="M36" s="12">
        <v>0.69172495603561401</v>
      </c>
      <c r="N36" s="12">
        <v>0.11713286489248276</v>
      </c>
      <c r="O36" s="12">
        <v>0.12820513546466827</v>
      </c>
      <c r="P36" s="12">
        <v>0.23135198652744293</v>
      </c>
      <c r="Q36" s="12">
        <v>0.36946386098861694</v>
      </c>
      <c r="R36" s="12">
        <v>2.9720280319452286E-2</v>
      </c>
      <c r="S36" s="12">
        <v>0.18764568865299225</v>
      </c>
      <c r="T36" s="12">
        <v>0.10314685106277466</v>
      </c>
      <c r="U36" s="12">
        <v>7.8671328723430634E-2</v>
      </c>
      <c r="V36" s="12">
        <v>0.3467366099357605</v>
      </c>
      <c r="W36" s="12">
        <v>0.26748251914978027</v>
      </c>
      <c r="X36" s="12">
        <v>0.38578087091445923</v>
      </c>
      <c r="Y36" s="12">
        <v>0.18490783870220184</v>
      </c>
      <c r="Z36" s="12">
        <v>4.4354837387800217E-2</v>
      </c>
      <c r="AA36" s="12">
        <v>2.0161289721727371E-2</v>
      </c>
      <c r="AB36" s="12">
        <v>1.7281105741858482E-2</v>
      </c>
      <c r="AC36" s="12">
        <v>1.1520737316459417E-3</v>
      </c>
      <c r="AD36" s="12">
        <v>8.6405530571937561E-2</v>
      </c>
      <c r="AE36" s="12">
        <v>0.10080645233392715</v>
      </c>
      <c r="AF36" s="12">
        <v>2.3041474632918835E-3</v>
      </c>
      <c r="AG36" s="12">
        <v>0.1947004646062851</v>
      </c>
      <c r="AH36" s="12">
        <v>4.0594611316919327E-2</v>
      </c>
      <c r="AI36" s="12">
        <v>8.2337215542793274E-2</v>
      </c>
      <c r="AJ36" s="12">
        <v>6.6812947392463684E-2</v>
      </c>
      <c r="AK36" s="12">
        <v>0.24821580946445465</v>
      </c>
      <c r="AL36" s="12">
        <v>5.7612873613834381E-2</v>
      </c>
      <c r="AM36" s="12">
        <v>1.5061662532389164E-2</v>
      </c>
      <c r="AN36" s="12">
        <v>0.10236743092536926</v>
      </c>
      <c r="AO36" s="12">
        <v>6.3676416873931885E-2</v>
      </c>
      <c r="AP36" s="12">
        <v>5.4683525115251541E-2</v>
      </c>
      <c r="AQ36" s="12">
        <v>2.7721334248781204E-2</v>
      </c>
      <c r="AR36" s="12">
        <v>5.7241965085268021E-2</v>
      </c>
      <c r="AS36" s="12">
        <v>0.22426876425743103</v>
      </c>
      <c r="AT36" s="12">
        <v>0</v>
      </c>
    </row>
    <row r="37" spans="1:46" x14ac:dyDescent="0.25">
      <c r="A37" s="12" t="s">
        <v>81</v>
      </c>
      <c r="B37" s="12">
        <v>0.39632299542427063</v>
      </c>
      <c r="C37" s="12">
        <v>4.2022790759801865E-2</v>
      </c>
      <c r="D37" s="12">
        <v>0.23557692766189575</v>
      </c>
      <c r="E37" s="12">
        <v>0.52248042821884155</v>
      </c>
      <c r="F37" s="12">
        <v>0.19991986453533173</v>
      </c>
      <c r="G37" s="12">
        <v>0.14783653616905212</v>
      </c>
      <c r="H37" s="12">
        <v>7.554309070110321E-2</v>
      </c>
      <c r="I37" s="12">
        <v>0.29976850748062134</v>
      </c>
      <c r="J37" s="12">
        <v>0.43928062915802002</v>
      </c>
      <c r="K37" s="12">
        <v>3.7571225315332413E-2</v>
      </c>
      <c r="L37" s="12">
        <v>5.7870368473231792E-3</v>
      </c>
      <c r="M37" s="12">
        <v>0.61026531457901001</v>
      </c>
      <c r="N37" s="12">
        <v>0.2155003547668457</v>
      </c>
      <c r="O37" s="12">
        <v>0.14823718369007111</v>
      </c>
      <c r="P37" s="12">
        <v>0.29353633522987366</v>
      </c>
      <c r="Q37" s="12">
        <v>0.35999822616577148</v>
      </c>
      <c r="R37" s="12">
        <v>2.1367521956562996E-2</v>
      </c>
      <c r="S37" s="12">
        <v>0.16613247990608215</v>
      </c>
      <c r="T37" s="12">
        <v>9.7177706658840179E-2</v>
      </c>
      <c r="U37" s="12">
        <v>6.1787750571966171E-2</v>
      </c>
      <c r="V37" s="12">
        <v>0.43919160962104797</v>
      </c>
      <c r="W37" s="12">
        <v>0.28619122505187988</v>
      </c>
      <c r="X37" s="12">
        <v>0.27461716532707214</v>
      </c>
      <c r="Y37" s="12">
        <v>1.7478041350841522E-2</v>
      </c>
      <c r="Z37" s="12">
        <v>1.244648452848196E-2</v>
      </c>
      <c r="AA37" s="12">
        <v>9.930705651640892E-3</v>
      </c>
      <c r="AB37" s="12">
        <v>2.6349471881985664E-2</v>
      </c>
      <c r="AC37" s="12">
        <v>2.1185504738241434E-3</v>
      </c>
      <c r="AD37" s="12">
        <v>0.16533522307872772</v>
      </c>
      <c r="AE37" s="12">
        <v>7.28251738473773E-3</v>
      </c>
      <c r="AF37" s="12">
        <v>4.4136468204669654E-5</v>
      </c>
      <c r="AG37" s="12">
        <v>6.8764619529247284E-2</v>
      </c>
      <c r="AH37" s="12">
        <v>6.7374482750892639E-2</v>
      </c>
      <c r="AI37" s="12">
        <v>0.13774548470973969</v>
      </c>
      <c r="AJ37" s="12">
        <v>4.279680922627449E-2</v>
      </c>
      <c r="AK37" s="12">
        <v>0.24759094417095184</v>
      </c>
      <c r="AL37" s="12">
        <v>5.5665448307991028E-2</v>
      </c>
      <c r="AM37" s="12">
        <v>1.492596510797739E-2</v>
      </c>
      <c r="AN37" s="12">
        <v>9.8217092454433441E-2</v>
      </c>
      <c r="AO37" s="12">
        <v>0.12771660089492798</v>
      </c>
      <c r="AP37" s="12">
        <v>5.1314597949385643E-3</v>
      </c>
      <c r="AQ37" s="12">
        <v>2.7991926297545433E-2</v>
      </c>
      <c r="AR37" s="12">
        <v>4.1104201227426529E-2</v>
      </c>
      <c r="AS37" s="12">
        <v>0.20097984373569489</v>
      </c>
      <c r="AT37" s="12">
        <v>1.3425404904410243E-4</v>
      </c>
    </row>
    <row r="38" spans="1:46" x14ac:dyDescent="0.25">
      <c r="A38" s="12" t="s">
        <v>82</v>
      </c>
      <c r="B38" s="12">
        <v>0.50444906949996948</v>
      </c>
      <c r="C38" s="12">
        <v>7.4920356273651123E-2</v>
      </c>
      <c r="D38" s="12">
        <v>0.20465780794620514</v>
      </c>
      <c r="E38" s="12">
        <v>0.55970561504364014</v>
      </c>
      <c r="F38" s="12">
        <v>0.16071625053882599</v>
      </c>
      <c r="G38" s="12">
        <v>0.3364824652671814</v>
      </c>
      <c r="H38" s="12">
        <v>6.206744909286499E-2</v>
      </c>
      <c r="I38" s="12">
        <v>0.13116554915904999</v>
      </c>
      <c r="J38" s="12">
        <v>0.34658902883529663</v>
      </c>
      <c r="K38" s="12">
        <v>0.1236954852938652</v>
      </c>
      <c r="L38" s="12">
        <v>1.1314950883388519E-2</v>
      </c>
      <c r="M38" s="12">
        <v>0.8074260950088501</v>
      </c>
      <c r="N38" s="12">
        <v>6.9976933300495148E-2</v>
      </c>
      <c r="O38" s="12">
        <v>0.10172470659017563</v>
      </c>
      <c r="P38" s="12">
        <v>0.32648578286170959</v>
      </c>
      <c r="Q38" s="12">
        <v>0.35372954607009888</v>
      </c>
      <c r="R38" s="12">
        <v>3.9767108857631683E-2</v>
      </c>
      <c r="S38" s="12">
        <v>8.3598814904689789E-2</v>
      </c>
      <c r="T38" s="12">
        <v>0.10084587335586548</v>
      </c>
      <c r="U38" s="12">
        <v>9.5572888851165771E-2</v>
      </c>
      <c r="V38" s="12">
        <v>0.3345051109790802</v>
      </c>
      <c r="W38" s="12">
        <v>0.18224760890007019</v>
      </c>
      <c r="X38" s="12">
        <v>0.48324728012084961</v>
      </c>
      <c r="Y38" s="12">
        <v>2.5170879438519478E-2</v>
      </c>
      <c r="Z38" s="12">
        <v>2.4194423109292984E-2</v>
      </c>
      <c r="AA38" s="12">
        <v>1.5731800347566605E-2</v>
      </c>
      <c r="AB38" s="12">
        <v>8.7772592902183533E-2</v>
      </c>
      <c r="AC38" s="12">
        <v>1.844417885877192E-3</v>
      </c>
      <c r="AD38" s="12">
        <v>5.1969189196825027E-2</v>
      </c>
      <c r="AE38" s="12">
        <v>1.3019420206546783E-2</v>
      </c>
      <c r="AF38" s="12">
        <v>3.2548550516366959E-3</v>
      </c>
      <c r="AG38" s="12">
        <v>2.7991754934191704E-2</v>
      </c>
      <c r="AH38" s="12">
        <v>5.1053885370492935E-2</v>
      </c>
      <c r="AI38" s="12">
        <v>0.12287243455648422</v>
      </c>
      <c r="AJ38" s="12">
        <v>5.3844965994358063E-2</v>
      </c>
      <c r="AK38" s="12">
        <v>0.22821071743965149</v>
      </c>
      <c r="AL38" s="12">
        <v>4.8467420041561127E-2</v>
      </c>
      <c r="AM38" s="12">
        <v>1.2966202571988106E-2</v>
      </c>
      <c r="AN38" s="12">
        <v>0.11913628876209259</v>
      </c>
      <c r="AO38" s="12">
        <v>8.6268670856952667E-2</v>
      </c>
      <c r="AP38" s="12">
        <v>2.8675679117441177E-2</v>
      </c>
      <c r="AQ38" s="12">
        <v>2.2546021267771721E-2</v>
      </c>
      <c r="AR38" s="12">
        <v>7.4565552175045013E-2</v>
      </c>
      <c r="AS38" s="12">
        <v>0.20244607329368591</v>
      </c>
      <c r="AT38" s="12">
        <v>0</v>
      </c>
    </row>
    <row r="39" spans="1:46" x14ac:dyDescent="0.25">
      <c r="A39" s="12" t="s">
        <v>83</v>
      </c>
      <c r="B39" s="12">
        <v>0.51712530851364136</v>
      </c>
      <c r="C39" s="12">
        <v>0.11710552126169205</v>
      </c>
      <c r="D39" s="12">
        <v>0.22104533016681671</v>
      </c>
      <c r="E39" s="12">
        <v>0.47990497946739197</v>
      </c>
      <c r="F39" s="12">
        <v>0.18194417655467987</v>
      </c>
      <c r="G39" s="12">
        <v>0.39427834749221802</v>
      </c>
      <c r="H39" s="12">
        <v>8.8596314191818237E-2</v>
      </c>
      <c r="I39" s="12">
        <v>6.2264896929264069E-2</v>
      </c>
      <c r="J39" s="12">
        <v>0.40892893075942993</v>
      </c>
      <c r="K39" s="12">
        <v>4.5931499451398849E-2</v>
      </c>
      <c r="L39" s="12">
        <v>1.2571767903864384E-2</v>
      </c>
      <c r="M39" s="12">
        <v>0.73767572641372681</v>
      </c>
      <c r="N39" s="12">
        <v>0.13512176275253296</v>
      </c>
      <c r="O39" s="12">
        <v>9.295189380645752E-2</v>
      </c>
      <c r="P39" s="12">
        <v>6.7214414477348328E-2</v>
      </c>
      <c r="Q39" s="12">
        <v>0.33567610383033752</v>
      </c>
      <c r="R39" s="12">
        <v>0.21154226362705231</v>
      </c>
      <c r="S39" s="12">
        <v>4.9792122095823288E-2</v>
      </c>
      <c r="T39" s="12">
        <v>0.19204117357730865</v>
      </c>
      <c r="U39" s="12">
        <v>0.1437339186668396</v>
      </c>
      <c r="V39" s="12">
        <v>0.34517917037010193</v>
      </c>
      <c r="W39" s="12">
        <v>0.32300534844398499</v>
      </c>
      <c r="X39" s="12">
        <v>0.33181548118591309</v>
      </c>
      <c r="Y39" s="12">
        <v>3.6259721964597702E-2</v>
      </c>
      <c r="Z39" s="12">
        <v>3.1856086105108261E-2</v>
      </c>
      <c r="AA39" s="12">
        <v>1.4803710393607616E-2</v>
      </c>
      <c r="AB39" s="12">
        <v>0.24697835743427277</v>
      </c>
      <c r="AC39" s="12">
        <v>5.2468846552073956E-3</v>
      </c>
      <c r="AD39" s="12">
        <v>4.1506607085466385E-2</v>
      </c>
      <c r="AE39" s="12">
        <v>8.6198821663856506E-3</v>
      </c>
      <c r="AF39" s="12">
        <v>7.2144665755331516E-3</v>
      </c>
      <c r="AG39" s="12">
        <v>0.12114682048559189</v>
      </c>
      <c r="AH39" s="12">
        <v>6.1686184257268906E-2</v>
      </c>
      <c r="AI39" s="12">
        <v>0.13472430408000946</v>
      </c>
      <c r="AJ39" s="12">
        <v>6.1353269964456558E-2</v>
      </c>
      <c r="AK39" s="12">
        <v>0.2270301878452301</v>
      </c>
      <c r="AL39" s="12">
        <v>4.6575669199228287E-2</v>
      </c>
      <c r="AM39" s="12">
        <v>1.911550760269165E-2</v>
      </c>
      <c r="AN39" s="12">
        <v>0.10044758766889572</v>
      </c>
      <c r="AO39" s="12">
        <v>0.10073339939117432</v>
      </c>
      <c r="AP39" s="12">
        <v>3.2113756984472275E-2</v>
      </c>
      <c r="AQ39" s="12">
        <v>3.6056194454431534E-2</v>
      </c>
      <c r="AR39" s="12">
        <v>4.4244624674320221E-2</v>
      </c>
      <c r="AS39" s="12">
        <v>0.19653864204883575</v>
      </c>
      <c r="AT39" s="12">
        <v>1.0668096365407109E-3</v>
      </c>
    </row>
    <row r="40" spans="1:46" x14ac:dyDescent="0.25">
      <c r="A40" s="12" t="s">
        <v>84</v>
      </c>
      <c r="B40" s="12">
        <v>0.3468572199344635</v>
      </c>
      <c r="C40" s="12">
        <v>5.6488756090402603E-2</v>
      </c>
      <c r="D40" s="12">
        <v>0.18247087299823761</v>
      </c>
      <c r="E40" s="12">
        <v>0.52289354801177979</v>
      </c>
      <c r="F40" s="12">
        <v>0.23814684152603149</v>
      </c>
      <c r="G40" s="12">
        <v>0.29253590106964111</v>
      </c>
      <c r="H40" s="12">
        <v>0.11514494568109512</v>
      </c>
      <c r="I40" s="12">
        <v>0.2371985912322998</v>
      </c>
      <c r="J40" s="12">
        <v>0.33303982019424438</v>
      </c>
      <c r="K40" s="12">
        <v>2.2080736234784126E-2</v>
      </c>
      <c r="L40" s="12">
        <v>5.0799241289496422E-3</v>
      </c>
      <c r="M40" s="12">
        <v>0.52499324083328247</v>
      </c>
      <c r="N40" s="12">
        <v>0.22500677406787872</v>
      </c>
      <c r="O40" s="12">
        <v>0.23150907456874847</v>
      </c>
      <c r="P40" s="12">
        <v>0.18321593105792999</v>
      </c>
      <c r="Q40" s="12">
        <v>0.34001624584197998</v>
      </c>
      <c r="R40" s="12">
        <v>8.5004061460494995E-2</v>
      </c>
      <c r="S40" s="12">
        <v>7.9043619334697723E-2</v>
      </c>
      <c r="T40" s="12">
        <v>0.15375237166881561</v>
      </c>
      <c r="U40" s="12">
        <v>0.1589677631855011</v>
      </c>
      <c r="V40" s="12">
        <v>0.46809807419776917</v>
      </c>
      <c r="W40" s="12">
        <v>0.40280410647392273</v>
      </c>
      <c r="X40" s="12">
        <v>0.12909780442714691</v>
      </c>
      <c r="Y40" s="12">
        <v>0.16899432241916656</v>
      </c>
      <c r="Z40" s="12">
        <v>8.1323087215423584E-2</v>
      </c>
      <c r="AA40" s="12">
        <v>1.4166388660669327E-2</v>
      </c>
      <c r="AB40" s="12">
        <v>4.5907117426395416E-2</v>
      </c>
      <c r="AC40" s="12">
        <v>1.4500501565635204E-2</v>
      </c>
      <c r="AD40" s="12">
        <v>0.17520882189273834</v>
      </c>
      <c r="AE40" s="12">
        <v>2.9936518520116806E-2</v>
      </c>
      <c r="AF40" s="12">
        <v>2.0046776626259089E-3</v>
      </c>
      <c r="AG40" s="12">
        <v>0.37434011697769165</v>
      </c>
      <c r="AH40" s="12">
        <v>7.5343027710914612E-2</v>
      </c>
      <c r="AI40" s="12">
        <v>0.14083264768123627</v>
      </c>
      <c r="AJ40" s="12">
        <v>4.5839115977287292E-2</v>
      </c>
      <c r="AK40" s="12">
        <v>0.27150407433509827</v>
      </c>
      <c r="AL40" s="12">
        <v>5.8184947818517685E-2</v>
      </c>
      <c r="AM40" s="12">
        <v>1.559178065508604E-2</v>
      </c>
      <c r="AN40" s="12">
        <v>8.5232943296432495E-2</v>
      </c>
      <c r="AO40" s="12">
        <v>9.7498804330825806E-2</v>
      </c>
      <c r="AP40" s="12">
        <v>8.8277580216526985E-3</v>
      </c>
      <c r="AQ40" s="12">
        <v>3.2340820878744125E-2</v>
      </c>
      <c r="AR40" s="12">
        <v>4.1813980787992477E-2</v>
      </c>
      <c r="AS40" s="12">
        <v>0.20233309268951416</v>
      </c>
      <c r="AT40" s="12">
        <v>0</v>
      </c>
    </row>
    <row r="41" spans="1:46" x14ac:dyDescent="0.25">
      <c r="A41" s="12" t="s">
        <v>85</v>
      </c>
      <c r="B41" s="12">
        <v>0.33721396327018738</v>
      </c>
      <c r="C41" s="12">
        <v>9.2131674289703369E-2</v>
      </c>
      <c r="D41" s="12">
        <v>0.16900843381881714</v>
      </c>
      <c r="E41" s="12">
        <v>0.4763147234916687</v>
      </c>
      <c r="F41" s="12">
        <v>0.26254516839981079</v>
      </c>
      <c r="G41" s="12">
        <v>0.62806099653244019</v>
      </c>
      <c r="H41" s="12">
        <v>5.1987152546644211E-2</v>
      </c>
      <c r="I41" s="12">
        <v>0.14291448891162872</v>
      </c>
      <c r="J41" s="12">
        <v>0.17262144386768341</v>
      </c>
      <c r="K41" s="12">
        <v>4.415897186845541E-3</v>
      </c>
      <c r="L41" s="12">
        <v>1.7462866380810738E-2</v>
      </c>
      <c r="M41" s="12">
        <v>0.55078279972076416</v>
      </c>
      <c r="N41" s="12">
        <v>0.20774789154529572</v>
      </c>
      <c r="O41" s="12">
        <v>0.16037735342979431</v>
      </c>
      <c r="P41" s="12">
        <v>4.7370534390211105E-2</v>
      </c>
      <c r="Q41" s="12">
        <v>0.20935367047786713</v>
      </c>
      <c r="R41" s="12">
        <v>9.0927340090274811E-2</v>
      </c>
      <c r="S41" s="12">
        <v>9.5543958246707916E-2</v>
      </c>
      <c r="T41" s="12">
        <v>0.34263348579406738</v>
      </c>
      <c r="U41" s="12">
        <v>0.21417102217674255</v>
      </c>
      <c r="V41" s="12">
        <v>0.49759131669998169</v>
      </c>
      <c r="W41" s="12">
        <v>0.43998393416404724</v>
      </c>
      <c r="X41" s="12">
        <v>6.2424730509519577E-2</v>
      </c>
      <c r="Y41" s="12">
        <v>1.9817677093669772E-4</v>
      </c>
      <c r="Z41" s="12">
        <v>0</v>
      </c>
      <c r="AA41" s="12">
        <v>0</v>
      </c>
      <c r="AB41" s="12">
        <v>0</v>
      </c>
      <c r="AC41" s="12">
        <v>3.9635354187339544E-4</v>
      </c>
      <c r="AD41" s="12">
        <v>4.9544195644557476E-3</v>
      </c>
      <c r="AE41" s="12">
        <v>0</v>
      </c>
      <c r="AF41" s="12">
        <v>0</v>
      </c>
      <c r="AG41" s="12">
        <v>1.3674197718501091E-2</v>
      </c>
      <c r="AH41" s="12">
        <v>7.3422141373157501E-2</v>
      </c>
      <c r="AI41" s="12">
        <v>0.145016148686409</v>
      </c>
      <c r="AJ41" s="12">
        <v>4.4659454375505447E-2</v>
      </c>
      <c r="AK41" s="12">
        <v>0.27293053269386292</v>
      </c>
      <c r="AL41" s="12">
        <v>6.8925380706787109E-2</v>
      </c>
      <c r="AM41" s="12">
        <v>1.2353499419987202E-2</v>
      </c>
      <c r="AN41" s="12">
        <v>0.11203146725893021</v>
      </c>
      <c r="AO41" s="12">
        <v>8.3061061799526215E-2</v>
      </c>
      <c r="AP41" s="12">
        <v>2.5776117108762264E-3</v>
      </c>
      <c r="AQ41" s="12">
        <v>3.6106035113334656E-2</v>
      </c>
      <c r="AR41" s="12">
        <v>5.4732613265514374E-2</v>
      </c>
      <c r="AS41" s="12">
        <v>0.16745840013027191</v>
      </c>
      <c r="AT41" s="12">
        <v>1.477896876167506E-4</v>
      </c>
    </row>
    <row r="42" spans="1:46" x14ac:dyDescent="0.25">
      <c r="A42" s="12" t="s">
        <v>86</v>
      </c>
      <c r="B42" s="12">
        <v>0.46507272124290466</v>
      </c>
      <c r="C42" s="12">
        <v>0.23628191649913788</v>
      </c>
      <c r="D42" s="12">
        <v>0.20744116604328156</v>
      </c>
      <c r="E42" s="12">
        <v>0.40102377533912659</v>
      </c>
      <c r="F42" s="12">
        <v>0.15525314211845398</v>
      </c>
      <c r="G42" s="12">
        <v>0.26181408762931824</v>
      </c>
      <c r="H42" s="12">
        <v>2.8403770178556442E-2</v>
      </c>
      <c r="I42" s="12">
        <v>0.37823835015296936</v>
      </c>
      <c r="J42" s="12">
        <v>0.30932018160820007</v>
      </c>
      <c r="K42" s="12">
        <v>2.2223608568310738E-2</v>
      </c>
      <c r="L42" s="12">
        <v>2.2972719743847847E-2</v>
      </c>
      <c r="M42" s="12">
        <v>0.69960671663284302</v>
      </c>
      <c r="N42" s="12">
        <v>0.13633809983730316</v>
      </c>
      <c r="O42" s="12">
        <v>0.12984581291675568</v>
      </c>
      <c r="P42" s="12">
        <v>0.294150710105896</v>
      </c>
      <c r="Q42" s="12">
        <v>0.35832449793815613</v>
      </c>
      <c r="R42" s="12">
        <v>0.1180473193526268</v>
      </c>
      <c r="S42" s="12">
        <v>0.12915912270545959</v>
      </c>
      <c r="T42" s="12">
        <v>5.7931207120418549E-2</v>
      </c>
      <c r="U42" s="12">
        <v>4.2387165129184723E-2</v>
      </c>
      <c r="V42" s="12">
        <v>0.35145765542984009</v>
      </c>
      <c r="W42" s="12">
        <v>0.33859792351722717</v>
      </c>
      <c r="X42" s="12">
        <v>0.30994445085525513</v>
      </c>
      <c r="Y42" s="12">
        <v>0.11322614550590515</v>
      </c>
      <c r="Z42" s="12">
        <v>0.12677878141403198</v>
      </c>
      <c r="AA42" s="12">
        <v>4.9651943147182465E-2</v>
      </c>
      <c r="AB42" s="12">
        <v>0.10983798652887344</v>
      </c>
      <c r="AC42" s="12">
        <v>5.6674676015973091E-3</v>
      </c>
      <c r="AD42" s="12">
        <v>7.9098135232925415E-2</v>
      </c>
      <c r="AE42" s="12">
        <v>4.343004897236824E-2</v>
      </c>
      <c r="AF42" s="12">
        <v>5.605864804238081E-3</v>
      </c>
      <c r="AG42" s="12">
        <v>0.28608390688896179</v>
      </c>
      <c r="AH42" s="12">
        <v>4.9109321087598801E-2</v>
      </c>
      <c r="AI42" s="12">
        <v>0.14039367437362671</v>
      </c>
      <c r="AJ42" s="12">
        <v>5.0800975412130356E-2</v>
      </c>
      <c r="AK42" s="12">
        <v>0.215272456407547</v>
      </c>
      <c r="AL42" s="12">
        <v>4.9847699701786041E-2</v>
      </c>
      <c r="AM42" s="12">
        <v>1.3304180465638638E-2</v>
      </c>
      <c r="AN42" s="12">
        <v>0.11885545402765274</v>
      </c>
      <c r="AO42" s="12">
        <v>0.12068290263414383</v>
      </c>
      <c r="AP42" s="12">
        <v>6.0569797642529011E-3</v>
      </c>
      <c r="AQ42" s="12">
        <v>2.5025533512234688E-2</v>
      </c>
      <c r="AR42" s="12">
        <v>5.6905742734670639E-2</v>
      </c>
      <c r="AS42" s="12">
        <v>0.20284691452980042</v>
      </c>
      <c r="AT42" s="12">
        <v>7.4533372753649019E-6</v>
      </c>
    </row>
    <row r="43" spans="1:46" x14ac:dyDescent="0.25">
      <c r="A43" s="12" t="s">
        <v>87</v>
      </c>
      <c r="B43" s="12">
        <v>0.48930099606513977</v>
      </c>
      <c r="C43" s="12">
        <v>7.2753213346004486E-2</v>
      </c>
      <c r="D43" s="12">
        <v>0.20613409578800201</v>
      </c>
      <c r="E43" s="12">
        <v>0.50356632471084595</v>
      </c>
      <c r="F43" s="12">
        <v>0.21754635870456696</v>
      </c>
      <c r="G43" s="12">
        <v>0.24964337050914764</v>
      </c>
      <c r="H43" s="12">
        <v>0.14479315280914307</v>
      </c>
      <c r="I43" s="12">
        <v>0.16333809494972229</v>
      </c>
      <c r="J43" s="12">
        <v>0.25606277585029602</v>
      </c>
      <c r="K43" s="12">
        <v>0.18616262078285217</v>
      </c>
      <c r="L43" s="12">
        <v>9.9857347086071968E-3</v>
      </c>
      <c r="M43" s="12">
        <v>0.67047077417373657</v>
      </c>
      <c r="N43" s="12">
        <v>0.11554921418428421</v>
      </c>
      <c r="O43" s="12">
        <v>0.12196861952543259</v>
      </c>
      <c r="P43" s="12">
        <v>0.2047075629234314</v>
      </c>
      <c r="Q43" s="12">
        <v>0.36519259214401245</v>
      </c>
      <c r="R43" s="12">
        <v>2.9957203194499016E-2</v>
      </c>
      <c r="S43" s="12">
        <v>0.19115549325942993</v>
      </c>
      <c r="T43" s="12">
        <v>0.12482168525457382</v>
      </c>
      <c r="U43" s="12">
        <v>8.4165476262569427E-2</v>
      </c>
      <c r="V43" s="12">
        <v>0.41298145055770874</v>
      </c>
      <c r="W43" s="12">
        <v>0.25178316235542297</v>
      </c>
      <c r="X43" s="12">
        <v>0.33523538708686829</v>
      </c>
      <c r="Y43" s="12">
        <v>0.11822660267353058</v>
      </c>
      <c r="Z43" s="12">
        <v>9.5707245171070099E-2</v>
      </c>
      <c r="AA43" s="12">
        <v>4.6446163207292557E-2</v>
      </c>
      <c r="AB43" s="12">
        <v>9.2188596725463867E-2</v>
      </c>
      <c r="AC43" s="12">
        <v>7.0372974732890725E-4</v>
      </c>
      <c r="AD43" s="12">
        <v>0.13089373707771301</v>
      </c>
      <c r="AE43" s="12">
        <v>1.6185784712433815E-2</v>
      </c>
      <c r="AF43" s="12">
        <v>1.2667136266827583E-2</v>
      </c>
      <c r="AG43" s="12">
        <v>0.27163970470428467</v>
      </c>
      <c r="AH43" s="12">
        <v>4.0223028510808945E-2</v>
      </c>
      <c r="AI43" s="12">
        <v>8.0500125885009766E-2</v>
      </c>
      <c r="AJ43" s="12">
        <v>5.8446083217859268E-2</v>
      </c>
      <c r="AK43" s="12">
        <v>0.25495079159736633</v>
      </c>
      <c r="AL43" s="12">
        <v>6.8076267838478088E-2</v>
      </c>
      <c r="AM43" s="12">
        <v>1.275928970426321E-2</v>
      </c>
      <c r="AN43" s="12">
        <v>0.10813228785991669</v>
      </c>
      <c r="AO43" s="12">
        <v>0.1035599410533905</v>
      </c>
      <c r="AP43" s="12">
        <v>1.6968416050076485E-2</v>
      </c>
      <c r="AQ43" s="12">
        <v>2.6619801297783852E-2</v>
      </c>
      <c r="AR43" s="12">
        <v>6.5240867435932159E-2</v>
      </c>
      <c r="AS43" s="12">
        <v>0.20474617183208466</v>
      </c>
      <c r="AT43" s="12">
        <v>0</v>
      </c>
    </row>
    <row r="44" spans="1:46" x14ac:dyDescent="0.25">
      <c r="A44" s="12" t="s">
        <v>88</v>
      </c>
      <c r="B44" s="12">
        <v>0.45460790395736694</v>
      </c>
      <c r="C44" s="12">
        <v>0.16723917424678802</v>
      </c>
      <c r="D44" s="12">
        <v>0.22828540205955505</v>
      </c>
      <c r="E44" s="12">
        <v>0.44528412818908691</v>
      </c>
      <c r="F44" s="12">
        <v>0.15919128060340881</v>
      </c>
      <c r="G44" s="12">
        <v>0.12582196295261383</v>
      </c>
      <c r="H44" s="12">
        <v>3.621552512049675E-2</v>
      </c>
      <c r="I44" s="12">
        <v>0.25193837285041809</v>
      </c>
      <c r="J44" s="12">
        <v>0.5451958179473877</v>
      </c>
      <c r="K44" s="12">
        <v>4.0828343480825424E-2</v>
      </c>
      <c r="L44" s="12">
        <v>0</v>
      </c>
      <c r="M44" s="12">
        <v>0.87270587682723999</v>
      </c>
      <c r="N44" s="12">
        <v>6.7621946334838867E-2</v>
      </c>
      <c r="O44" s="12">
        <v>5.1329866051673889E-2</v>
      </c>
      <c r="P44" s="12">
        <v>0.35675728321075439</v>
      </c>
      <c r="Q44" s="12">
        <v>0.49710473418235779</v>
      </c>
      <c r="R44" s="12">
        <v>1.3642163015902042E-2</v>
      </c>
      <c r="S44" s="12">
        <v>1.7862400040030479E-2</v>
      </c>
      <c r="T44" s="12">
        <v>7.9203061759471893E-2</v>
      </c>
      <c r="U44" s="12">
        <v>3.5430364310741425E-2</v>
      </c>
      <c r="V44" s="12">
        <v>0.38845813274383545</v>
      </c>
      <c r="W44" s="12">
        <v>0.47757384181022644</v>
      </c>
      <c r="X44" s="12">
        <v>0.13396801054477692</v>
      </c>
      <c r="Y44" s="12">
        <v>4.1638091206550598E-2</v>
      </c>
      <c r="Z44" s="12">
        <v>0.10404624044895172</v>
      </c>
      <c r="AA44" s="12">
        <v>2.5962574407458305E-2</v>
      </c>
      <c r="AB44" s="12">
        <v>5.8979131281375885E-2</v>
      </c>
      <c r="AC44" s="12">
        <v>9.797197999432683E-4</v>
      </c>
      <c r="AD44" s="12">
        <v>0.12383658438920975</v>
      </c>
      <c r="AE44" s="12">
        <v>9.4053102657198906E-3</v>
      </c>
      <c r="AF44" s="12">
        <v>7.8377581667155027E-4</v>
      </c>
      <c r="AG44" s="12">
        <v>0.3834623396396637</v>
      </c>
      <c r="AH44" s="12">
        <v>6.0723207890987396E-2</v>
      </c>
      <c r="AI44" s="12">
        <v>0.14275664091110229</v>
      </c>
      <c r="AJ44" s="12">
        <v>4.4821780174970627E-2</v>
      </c>
      <c r="AK44" s="12">
        <v>0.21838259696960449</v>
      </c>
      <c r="AL44" s="12">
        <v>5.361456423997879E-2</v>
      </c>
      <c r="AM44" s="12">
        <v>1.5013406053185463E-2</v>
      </c>
      <c r="AN44" s="12">
        <v>0.10655871033668518</v>
      </c>
      <c r="AO44" s="12">
        <v>0.11549103260040283</v>
      </c>
      <c r="AP44" s="12">
        <v>3.8630575872957706E-3</v>
      </c>
      <c r="AQ44" s="12">
        <v>2.583380788564682E-2</v>
      </c>
      <c r="AR44" s="12">
        <v>4.895193874835968E-2</v>
      </c>
      <c r="AS44" s="12">
        <v>0.22454115748405457</v>
      </c>
      <c r="AT44" s="12">
        <v>1.713299861876294E-4</v>
      </c>
    </row>
    <row r="45" spans="1:46" x14ac:dyDescent="0.25">
      <c r="A45" s="12" t="s">
        <v>89</v>
      </c>
      <c r="B45" s="12">
        <v>0.287697434425354</v>
      </c>
      <c r="C45" s="12">
        <v>6.0084547847509384E-2</v>
      </c>
      <c r="D45" s="12">
        <v>0.15308921039104462</v>
      </c>
      <c r="E45" s="12">
        <v>0.51692420244216919</v>
      </c>
      <c r="F45" s="12">
        <v>0.26990202069282532</v>
      </c>
      <c r="G45" s="12">
        <v>0.73412549495697021</v>
      </c>
      <c r="H45" s="12">
        <v>5.7585190981626511E-2</v>
      </c>
      <c r="I45" s="12">
        <v>9.8031938076019287E-2</v>
      </c>
      <c r="J45" s="12">
        <v>0.10117398202419281</v>
      </c>
      <c r="K45" s="12">
        <v>9.0833781287074089E-3</v>
      </c>
      <c r="L45" s="12">
        <v>0</v>
      </c>
      <c r="M45" s="12">
        <v>0.49961438775062561</v>
      </c>
      <c r="N45" s="12">
        <v>0.24863606691360474</v>
      </c>
      <c r="O45" s="12">
        <v>0.22794139385223389</v>
      </c>
      <c r="P45" s="12">
        <v>0.15527436137199402</v>
      </c>
      <c r="Q45" s="12">
        <v>0.22848410904407501</v>
      </c>
      <c r="R45" s="12">
        <v>4.2703304439783096E-2</v>
      </c>
      <c r="S45" s="12">
        <v>0.31847524642944336</v>
      </c>
      <c r="T45" s="12">
        <v>0.16532891988754272</v>
      </c>
      <c r="U45" s="12">
        <v>8.9734070003032684E-2</v>
      </c>
      <c r="V45" s="12">
        <v>0.46570882201194763</v>
      </c>
      <c r="W45" s="12">
        <v>0.27084463834762573</v>
      </c>
      <c r="X45" s="12">
        <v>0.26344653964042664</v>
      </c>
      <c r="Y45" s="12">
        <v>0.21242295205593109</v>
      </c>
      <c r="Z45" s="12">
        <v>4.5260291546583176E-2</v>
      </c>
      <c r="AA45" s="12">
        <v>1.7700737342238426E-2</v>
      </c>
      <c r="AB45" s="12">
        <v>2.0112551748752594E-2</v>
      </c>
      <c r="AC45" s="12">
        <v>4.8518357798457146E-3</v>
      </c>
      <c r="AD45" s="12">
        <v>0.14922215044498444</v>
      </c>
      <c r="AE45" s="12">
        <v>2.5711908936500549E-2</v>
      </c>
      <c r="AF45" s="12">
        <v>7.7008786611258984E-3</v>
      </c>
      <c r="AG45" s="12">
        <v>0.36281576752662659</v>
      </c>
      <c r="AH45" s="12">
        <v>6.2469951808452606E-2</v>
      </c>
      <c r="AI45" s="12">
        <v>0.14622469246387482</v>
      </c>
      <c r="AJ45" s="12">
        <v>6.4002752304077148E-2</v>
      </c>
      <c r="AK45" s="12">
        <v>0.23527425527572632</v>
      </c>
      <c r="AL45" s="12">
        <v>6.4025856554508209E-2</v>
      </c>
      <c r="AM45" s="12">
        <v>1.7049754038453102E-2</v>
      </c>
      <c r="AN45" s="12">
        <v>0.10412771999835968</v>
      </c>
      <c r="AO45" s="12">
        <v>7.2058729827404022E-2</v>
      </c>
      <c r="AP45" s="12">
        <v>2.1822530776262283E-2</v>
      </c>
      <c r="AQ45" s="12">
        <v>2.6399347931146622E-2</v>
      </c>
      <c r="AR45" s="12">
        <v>3.8295097649097443E-2</v>
      </c>
      <c r="AS45" s="12">
        <v>0.21017535030841827</v>
      </c>
      <c r="AT45" s="12">
        <v>5.4388667922466993E-4</v>
      </c>
    </row>
    <row r="46" spans="1:46" x14ac:dyDescent="0.25">
      <c r="A46" s="12" t="s">
        <v>90</v>
      </c>
      <c r="B46" s="12">
        <v>0.51768070459365845</v>
      </c>
      <c r="C46" s="12">
        <v>0.16382196545600891</v>
      </c>
      <c r="D46" s="12">
        <v>0.20457328855991364</v>
      </c>
      <c r="E46" s="12">
        <v>0.43650469183921814</v>
      </c>
      <c r="F46" s="12">
        <v>0.19510003924369812</v>
      </c>
      <c r="G46" s="12">
        <v>0.38423845171928406</v>
      </c>
      <c r="H46" s="12">
        <v>5.5124539881944656E-2</v>
      </c>
      <c r="I46" s="12">
        <v>6.6476114094257355E-2</v>
      </c>
      <c r="J46" s="12">
        <v>0.42057982087135315</v>
      </c>
      <c r="K46" s="12">
        <v>7.358105480670929E-2</v>
      </c>
      <c r="L46" s="12">
        <v>1.2249897699803114E-3</v>
      </c>
      <c r="M46" s="12">
        <v>0.67398935556411743</v>
      </c>
      <c r="N46" s="12">
        <v>0.126663938164711</v>
      </c>
      <c r="O46" s="12">
        <v>0.15369538962841034</v>
      </c>
      <c r="P46" s="12">
        <v>0.10469579696655273</v>
      </c>
      <c r="Q46" s="12">
        <v>0.33801552653312683</v>
      </c>
      <c r="R46" s="12">
        <v>0.20677827298641205</v>
      </c>
      <c r="S46" s="12">
        <v>0.12519395351409912</v>
      </c>
      <c r="T46" s="12">
        <v>0.15810534358024597</v>
      </c>
      <c r="U46" s="12">
        <v>6.7211106419563293E-2</v>
      </c>
      <c r="V46" s="12">
        <v>0.42596977949142456</v>
      </c>
      <c r="W46" s="12">
        <v>0.25487953424453735</v>
      </c>
      <c r="X46" s="12">
        <v>0.31915068626403809</v>
      </c>
      <c r="Y46" s="12">
        <v>0.19063110649585724</v>
      </c>
      <c r="Z46" s="12">
        <v>6.9616138935089111E-2</v>
      </c>
      <c r="AA46" s="12">
        <v>2.5699414312839508E-2</v>
      </c>
      <c r="AB46" s="12">
        <v>8.8890694081783295E-2</v>
      </c>
      <c r="AC46" s="12">
        <v>8.7020173668861389E-3</v>
      </c>
      <c r="AD46" s="12">
        <v>0.12865972518920898</v>
      </c>
      <c r="AE46" s="12">
        <v>3.1961612403392792E-2</v>
      </c>
      <c r="AF46" s="12">
        <v>8.9459988521412015E-4</v>
      </c>
      <c r="AG46" s="12">
        <v>0.34214377403259277</v>
      </c>
      <c r="AH46" s="12">
        <v>3.8826122879981995E-2</v>
      </c>
      <c r="AI46" s="12">
        <v>0.1488262414932251</v>
      </c>
      <c r="AJ46" s="12">
        <v>7.5763829052448273E-2</v>
      </c>
      <c r="AK46" s="12">
        <v>0.21118277311325073</v>
      </c>
      <c r="AL46" s="12">
        <v>6.1507754027843475E-2</v>
      </c>
      <c r="AM46" s="12">
        <v>2.5813387706875801E-2</v>
      </c>
      <c r="AN46" s="12">
        <v>9.7722135484218597E-2</v>
      </c>
      <c r="AO46" s="12">
        <v>8.986615389585495E-2</v>
      </c>
      <c r="AP46" s="12">
        <v>9.8483795300126076E-3</v>
      </c>
      <c r="AQ46" s="12">
        <v>2.408713661134243E-2</v>
      </c>
      <c r="AR46" s="12">
        <v>5.3896144032478333E-2</v>
      </c>
      <c r="AS46" s="12">
        <v>0.20145387947559357</v>
      </c>
      <c r="AT46" s="12">
        <v>3.2226587791228667E-5</v>
      </c>
    </row>
    <row r="47" spans="1:46" x14ac:dyDescent="0.25">
      <c r="A47" s="12" t="s">
        <v>91</v>
      </c>
      <c r="B47" s="12">
        <v>0.41893938183784485</v>
      </c>
      <c r="C47" s="12">
        <v>0.32878789305686951</v>
      </c>
      <c r="D47" s="12">
        <v>0.20075757801532745</v>
      </c>
      <c r="E47" s="12">
        <v>0.2863636314868927</v>
      </c>
      <c r="F47" s="12">
        <v>0.18409091234207153</v>
      </c>
      <c r="G47" s="12">
        <v>7.1969695389270782E-2</v>
      </c>
      <c r="H47" s="12">
        <v>0.10909090936183929</v>
      </c>
      <c r="I47" s="12">
        <v>0.11515151709318161</v>
      </c>
      <c r="J47" s="12">
        <v>0.64999997615814209</v>
      </c>
      <c r="K47" s="12">
        <v>5.3787879645824432E-2</v>
      </c>
      <c r="L47" s="12">
        <v>3.7878789007663727E-3</v>
      </c>
      <c r="M47" s="12">
        <v>0.76287877559661865</v>
      </c>
      <c r="N47" s="12">
        <v>8.3333335816860199E-2</v>
      </c>
      <c r="O47" s="12">
        <v>0.15000000596046448</v>
      </c>
      <c r="P47" s="12">
        <v>0.17575757205486298</v>
      </c>
      <c r="Q47" s="12">
        <v>0.33409091830253601</v>
      </c>
      <c r="R47" s="12">
        <v>0.22272726893424988</v>
      </c>
      <c r="S47" s="12">
        <v>7.2727270424365997E-2</v>
      </c>
      <c r="T47" s="12">
        <v>7.1212120354175568E-2</v>
      </c>
      <c r="U47" s="12">
        <v>0.12348484992980957</v>
      </c>
      <c r="V47" s="12">
        <v>0.56212121248245239</v>
      </c>
      <c r="W47" s="12">
        <v>0.38560605049133301</v>
      </c>
      <c r="X47" s="12">
        <v>5.2272725850343704E-2</v>
      </c>
      <c r="Y47" s="12">
        <v>4.7832585871219635E-2</v>
      </c>
      <c r="Z47" s="12">
        <v>0.11733931303024292</v>
      </c>
      <c r="AA47" s="12">
        <v>1.5695067122578621E-2</v>
      </c>
      <c r="AB47" s="12">
        <v>1.8684603273868561E-2</v>
      </c>
      <c r="AC47" s="12">
        <v>2.9895366169512272E-3</v>
      </c>
      <c r="AD47" s="12">
        <v>5.6801196187734604E-2</v>
      </c>
      <c r="AE47" s="12">
        <v>2.9895366169512272E-3</v>
      </c>
      <c r="AF47" s="12">
        <v>8.2212258130311966E-3</v>
      </c>
      <c r="AG47" s="12">
        <v>0.14648729562759399</v>
      </c>
      <c r="AH47" s="12">
        <v>4.4228896498680115E-2</v>
      </c>
      <c r="AI47" s="12">
        <v>0.10724958777427673</v>
      </c>
      <c r="AJ47" s="12">
        <v>5.5060312151908875E-2</v>
      </c>
      <c r="AK47" s="12">
        <v>0.26942947506904602</v>
      </c>
      <c r="AL47" s="12">
        <v>4.1926279664039612E-2</v>
      </c>
      <c r="AM47" s="12">
        <v>1.5052684582769871E-2</v>
      </c>
      <c r="AN47" s="12">
        <v>0.10745096206665039</v>
      </c>
      <c r="AO47" s="12">
        <v>0.10316036641597748</v>
      </c>
      <c r="AP47" s="12">
        <v>1.4922462403774261E-2</v>
      </c>
      <c r="AQ47" s="12">
        <v>2.8803938999772072E-2</v>
      </c>
      <c r="AR47" s="12">
        <v>6.4245060086250305E-2</v>
      </c>
      <c r="AS47" s="12">
        <v>0.19269891083240509</v>
      </c>
      <c r="AT47" s="12">
        <v>0</v>
      </c>
    </row>
    <row r="48" spans="1:46" x14ac:dyDescent="0.25">
      <c r="A48" s="12" t="s">
        <v>92</v>
      </c>
      <c r="B48" s="12">
        <v>0.34850597381591797</v>
      </c>
      <c r="C48" s="12">
        <v>4.1941937059164047E-2</v>
      </c>
      <c r="D48" s="12">
        <v>0.17449542880058289</v>
      </c>
      <c r="E48" s="12">
        <v>0.5435481071472168</v>
      </c>
      <c r="F48" s="12">
        <v>0.24001455307006836</v>
      </c>
      <c r="G48" s="12">
        <v>0.43839019536972046</v>
      </c>
      <c r="H48" s="12">
        <v>0.12558336555957794</v>
      </c>
      <c r="I48" s="12">
        <v>0.1968604177236557</v>
      </c>
      <c r="J48" s="12">
        <v>0.22358930110931396</v>
      </c>
      <c r="K48" s="12">
        <v>1.5576701611280441E-2</v>
      </c>
      <c r="L48" s="12">
        <v>7.5762169435620308E-3</v>
      </c>
      <c r="M48" s="12">
        <v>0.52409237623214722</v>
      </c>
      <c r="N48" s="12">
        <v>0.19904236495494843</v>
      </c>
      <c r="O48" s="12">
        <v>0.24795442819595337</v>
      </c>
      <c r="P48" s="12">
        <v>0.10212740302085876</v>
      </c>
      <c r="Q48" s="12">
        <v>0.22898358106613159</v>
      </c>
      <c r="R48" s="12">
        <v>7.3216557502746582E-2</v>
      </c>
      <c r="S48" s="12">
        <v>0.1167343482375145</v>
      </c>
      <c r="T48" s="12">
        <v>0.23565064370632172</v>
      </c>
      <c r="U48" s="12">
        <v>0.24328747391700745</v>
      </c>
      <c r="V48" s="12">
        <v>0.53821444511413574</v>
      </c>
      <c r="W48" s="12">
        <v>0.20716406404972076</v>
      </c>
      <c r="X48" s="12">
        <v>0.25462150573730469</v>
      </c>
      <c r="Y48" s="12">
        <v>0.11786141246557236</v>
      </c>
      <c r="Z48" s="12">
        <v>5.7048983871936798E-2</v>
      </c>
      <c r="AA48" s="12">
        <v>5.9737158007919788E-3</v>
      </c>
      <c r="AB48" s="12">
        <v>2.3237753659486771E-2</v>
      </c>
      <c r="AC48" s="12">
        <v>8.3034643903374672E-3</v>
      </c>
      <c r="AD48" s="12">
        <v>6.3321389257907867E-2</v>
      </c>
      <c r="AE48" s="12">
        <v>5.2568698301911354E-3</v>
      </c>
      <c r="AF48" s="12">
        <v>8.6618876084685326E-3</v>
      </c>
      <c r="AG48" s="12">
        <v>0.10316606611013412</v>
      </c>
      <c r="AH48" s="12">
        <v>4.9780841916799545E-2</v>
      </c>
      <c r="AI48" s="12">
        <v>0.20213067531585693</v>
      </c>
      <c r="AJ48" s="12">
        <v>5.5487982928752899E-2</v>
      </c>
      <c r="AK48" s="12">
        <v>0.22139297425746918</v>
      </c>
      <c r="AL48" s="12">
        <v>5.1994189620018005E-2</v>
      </c>
      <c r="AM48" s="12">
        <v>1.8545251339673996E-2</v>
      </c>
      <c r="AN48" s="12">
        <v>9.6450529992580414E-2</v>
      </c>
      <c r="AO48" s="12">
        <v>6.4772732555866241E-2</v>
      </c>
      <c r="AP48" s="12">
        <v>4.742360208183527E-3</v>
      </c>
      <c r="AQ48" s="12">
        <v>3.4167110919952393E-2</v>
      </c>
      <c r="AR48" s="12">
        <v>6.7348472774028778E-2</v>
      </c>
      <c r="AS48" s="12">
        <v>0.17732784152030945</v>
      </c>
      <c r="AT48" s="12">
        <v>5.6399526074528694E-3</v>
      </c>
    </row>
    <row r="49" spans="1:46" x14ac:dyDescent="0.25">
      <c r="A49" s="12" t="s">
        <v>93</v>
      </c>
      <c r="B49" s="12">
        <v>0.40284249186515808</v>
      </c>
      <c r="C49" s="12">
        <v>2.150283008813858E-2</v>
      </c>
      <c r="D49" s="12">
        <v>0.21318595111370087</v>
      </c>
      <c r="E49" s="12">
        <v>0.5414922833442688</v>
      </c>
      <c r="F49" s="12">
        <v>0.22381892800331116</v>
      </c>
      <c r="G49" s="12">
        <v>0.29817080497741699</v>
      </c>
      <c r="H49" s="12">
        <v>0.19834189116954803</v>
      </c>
      <c r="I49" s="12">
        <v>0.11914725601673126</v>
      </c>
      <c r="J49" s="12">
        <v>0.32546389102935791</v>
      </c>
      <c r="K49" s="12">
        <v>5.8876167982816696E-2</v>
      </c>
      <c r="L49" s="12">
        <v>0</v>
      </c>
      <c r="M49" s="12">
        <v>0.42571389675140381</v>
      </c>
      <c r="N49" s="12">
        <v>0.26735097169876099</v>
      </c>
      <c r="O49" s="12">
        <v>0.28258982300758362</v>
      </c>
      <c r="P49" s="12">
        <v>6.2666140496730804E-2</v>
      </c>
      <c r="Q49" s="12">
        <v>0.20865903794765472</v>
      </c>
      <c r="R49" s="12">
        <v>0.20271088182926178</v>
      </c>
      <c r="S49" s="12">
        <v>9.2091061174869537E-2</v>
      </c>
      <c r="T49" s="12">
        <v>0.25008553266525269</v>
      </c>
      <c r="U49" s="12">
        <v>0.18378734588623047</v>
      </c>
      <c r="V49" s="12">
        <v>0.4425055980682373</v>
      </c>
      <c r="W49" s="12">
        <v>0.35683643817901611</v>
      </c>
      <c r="X49" s="12">
        <v>0.20065797865390778</v>
      </c>
      <c r="Y49" s="12">
        <v>4.594971239566803E-2</v>
      </c>
      <c r="Z49" s="12">
        <v>3.4797873347997665E-2</v>
      </c>
      <c r="AA49" s="12">
        <v>1.2365119531750679E-2</v>
      </c>
      <c r="AB49" s="12">
        <v>1.4249574393033981E-2</v>
      </c>
      <c r="AC49" s="12">
        <v>1.2081160210072994E-2</v>
      </c>
      <c r="AD49" s="12">
        <v>7.0370182394981384E-2</v>
      </c>
      <c r="AE49" s="12">
        <v>3.087407723069191E-2</v>
      </c>
      <c r="AF49" s="12">
        <v>1.4688419178128242E-2</v>
      </c>
      <c r="AG49" s="12">
        <v>0.1553255170583725</v>
      </c>
      <c r="AH49" s="12">
        <v>6.8615198135375977E-2</v>
      </c>
      <c r="AI49" s="12">
        <v>0.1284768134355545</v>
      </c>
      <c r="AJ49" s="12">
        <v>6.1205130070447922E-2</v>
      </c>
      <c r="AK49" s="12">
        <v>0.22655624151229858</v>
      </c>
      <c r="AL49" s="12">
        <v>4.5604828745126724E-2</v>
      </c>
      <c r="AM49" s="12">
        <v>4.581364244222641E-2</v>
      </c>
      <c r="AN49" s="12">
        <v>9.2240303754806519E-2</v>
      </c>
      <c r="AO49" s="12">
        <v>8.7407365441322327E-2</v>
      </c>
      <c r="AP49" s="12">
        <v>3.183571994304657E-2</v>
      </c>
      <c r="AQ49" s="12">
        <v>2.8388857841491699E-2</v>
      </c>
      <c r="AR49" s="12">
        <v>5.1359497010707855E-2</v>
      </c>
      <c r="AS49" s="12">
        <v>0.20110580325126648</v>
      </c>
      <c r="AT49" s="12">
        <v>5.8522005019767676E-6</v>
      </c>
    </row>
    <row r="50" spans="1:46" x14ac:dyDescent="0.25">
      <c r="A50" s="12" t="s">
        <v>94</v>
      </c>
      <c r="B50" s="12">
        <v>0.52329975366592407</v>
      </c>
      <c r="C50" s="12">
        <v>0.1160789281129837</v>
      </c>
      <c r="D50" s="12">
        <v>0.21158690750598907</v>
      </c>
      <c r="E50" s="12">
        <v>0.51301425695419312</v>
      </c>
      <c r="F50" s="12">
        <v>0.15931989252567291</v>
      </c>
      <c r="G50" s="12">
        <v>3.5684298723936081E-2</v>
      </c>
      <c r="H50" s="12">
        <v>1.7422333359718323E-2</v>
      </c>
      <c r="I50" s="12">
        <v>9.0470194816589355E-2</v>
      </c>
      <c r="J50" s="12">
        <v>0.83270359039306641</v>
      </c>
      <c r="K50" s="12">
        <v>2.3719564080238342E-2</v>
      </c>
      <c r="L50" s="12">
        <v>7.1368599310517311E-3</v>
      </c>
      <c r="M50" s="12">
        <v>0.57493704557418823</v>
      </c>
      <c r="N50" s="12">
        <v>0.2821158766746521</v>
      </c>
      <c r="O50" s="12">
        <v>0.13560032844543457</v>
      </c>
      <c r="P50" s="12">
        <v>0.37888330221176147</v>
      </c>
      <c r="Q50" s="12">
        <v>0.5333753228187561</v>
      </c>
      <c r="R50" s="12">
        <v>4.4920235872268677E-2</v>
      </c>
      <c r="S50" s="12">
        <v>7.9764900729060173E-3</v>
      </c>
      <c r="T50" s="12">
        <v>1.5323258005082607E-2</v>
      </c>
      <c r="U50" s="12">
        <v>1.9521411508321762E-2</v>
      </c>
      <c r="V50" s="12">
        <v>0.22984886169433594</v>
      </c>
      <c r="W50" s="12">
        <v>0.12006717175245285</v>
      </c>
      <c r="X50" s="12">
        <v>0.65008395910263062</v>
      </c>
      <c r="Y50" s="12">
        <v>4.6656299382448196E-3</v>
      </c>
      <c r="Z50" s="12">
        <v>9.5256613567471504E-3</v>
      </c>
      <c r="AA50" s="12">
        <v>8.7480563670396805E-3</v>
      </c>
      <c r="AB50" s="12">
        <v>8.942456915974617E-3</v>
      </c>
      <c r="AC50" s="12">
        <v>0</v>
      </c>
      <c r="AD50" s="12">
        <v>8.3009332418441772E-2</v>
      </c>
      <c r="AE50" s="12">
        <v>5.2488334476947784E-3</v>
      </c>
      <c r="AF50" s="12">
        <v>1.9440124742686749E-4</v>
      </c>
      <c r="AG50" s="12">
        <v>3.1687401235103607E-2</v>
      </c>
      <c r="AH50" s="12">
        <v>7.0766650140285492E-2</v>
      </c>
      <c r="AI50" s="12">
        <v>0.10468918085098267</v>
      </c>
      <c r="AJ50" s="12">
        <v>5.4224088788032532E-2</v>
      </c>
      <c r="AK50" s="12">
        <v>0.28842151165008545</v>
      </c>
      <c r="AL50" s="12">
        <v>3.7340421229600906E-2</v>
      </c>
      <c r="AM50" s="12">
        <v>1.2993826530873775E-2</v>
      </c>
      <c r="AN50" s="12">
        <v>0.10118934512138367</v>
      </c>
      <c r="AO50" s="12">
        <v>6.880323588848114E-2</v>
      </c>
      <c r="AP50" s="12">
        <v>3.0322225764393806E-2</v>
      </c>
      <c r="AQ50" s="12">
        <v>2.633308619260788E-2</v>
      </c>
      <c r="AR50" s="12">
        <v>7.5528264045715332E-2</v>
      </c>
      <c r="AS50" s="12">
        <v>0.19993968307971954</v>
      </c>
      <c r="AT50" s="12">
        <v>2.1517662389669567E-4</v>
      </c>
    </row>
    <row r="51" spans="1:46" x14ac:dyDescent="0.25">
      <c r="A51" s="12" t="s">
        <v>95</v>
      </c>
      <c r="B51" s="12">
        <v>0.42934396862983704</v>
      </c>
      <c r="C51" s="12">
        <v>0.10895390063524246</v>
      </c>
      <c r="D51" s="12">
        <v>0.22757092118263245</v>
      </c>
      <c r="E51" s="12">
        <v>0.49060285091400146</v>
      </c>
      <c r="F51" s="12">
        <v>0.17287233471870422</v>
      </c>
      <c r="G51" s="12">
        <v>0.35966312885284424</v>
      </c>
      <c r="H51" s="12">
        <v>0.10593971610069275</v>
      </c>
      <c r="I51" s="12">
        <v>0.15106382966041565</v>
      </c>
      <c r="J51" s="12">
        <v>0.34335106611251831</v>
      </c>
      <c r="K51" s="12">
        <v>3.9982270449399948E-2</v>
      </c>
      <c r="L51" s="12">
        <v>0.14813829958438873</v>
      </c>
      <c r="M51" s="12">
        <v>0.40753546357154846</v>
      </c>
      <c r="N51" s="12">
        <v>0.27402481436729431</v>
      </c>
      <c r="O51" s="12">
        <v>0.15363475680351257</v>
      </c>
      <c r="P51" s="12">
        <v>0.20381206274032593</v>
      </c>
      <c r="Q51" s="12">
        <v>0.3851950466632843</v>
      </c>
      <c r="R51" s="12">
        <v>4.6985816210508347E-2</v>
      </c>
      <c r="S51" s="12">
        <v>0.18767730891704559</v>
      </c>
      <c r="T51" s="12">
        <v>0.13058510422706604</v>
      </c>
      <c r="U51" s="12">
        <v>4.5744679868221283E-2</v>
      </c>
      <c r="V51" s="12">
        <v>0.56063830852508545</v>
      </c>
      <c r="W51" s="12">
        <v>0.21453900635242462</v>
      </c>
      <c r="X51" s="12">
        <v>0.22482270002365112</v>
      </c>
      <c r="Y51" s="12">
        <v>9.2650189995765686E-2</v>
      </c>
      <c r="Z51" s="12">
        <v>0.11499427258968353</v>
      </c>
      <c r="AA51" s="12">
        <v>2.9710263013839722E-2</v>
      </c>
      <c r="AB51" s="12">
        <v>7.4971355497837067E-2</v>
      </c>
      <c r="AC51" s="12">
        <v>5.6474055163562298E-3</v>
      </c>
      <c r="AD51" s="12">
        <v>0.20437060296535492</v>
      </c>
      <c r="AE51" s="12">
        <v>0.10402684658765793</v>
      </c>
      <c r="AF51" s="12">
        <v>6.0566379688680172E-3</v>
      </c>
      <c r="AG51" s="12">
        <v>0.30209526419639587</v>
      </c>
      <c r="AH51" s="12">
        <v>5.2298065274953842E-2</v>
      </c>
      <c r="AI51" s="12">
        <v>0.11387878656387329</v>
      </c>
      <c r="AJ51" s="12">
        <v>4.5973874628543854E-2</v>
      </c>
      <c r="AK51" s="12">
        <v>0.22736857831478119</v>
      </c>
      <c r="AL51" s="12">
        <v>5.3982924669981003E-2</v>
      </c>
      <c r="AM51" s="12">
        <v>1.7076797783374786E-2</v>
      </c>
      <c r="AN51" s="12">
        <v>9.2713892459869385E-2</v>
      </c>
      <c r="AO51" s="12">
        <v>0.16744586825370789</v>
      </c>
      <c r="AP51" s="12">
        <v>1.1242406442761421E-2</v>
      </c>
      <c r="AQ51" s="12">
        <v>2.7920311316847801E-2</v>
      </c>
      <c r="AR51" s="12">
        <v>4.7897323966026306E-2</v>
      </c>
      <c r="AS51" s="12">
        <v>0.19373211264610291</v>
      </c>
      <c r="AT51" s="12">
        <v>7.6715234899893403E-4</v>
      </c>
    </row>
    <row r="52" spans="1:46" x14ac:dyDescent="0.25">
      <c r="A52" s="12" t="s">
        <v>96</v>
      </c>
      <c r="B52" s="12">
        <v>0.48405611515045166</v>
      </c>
      <c r="C52" s="12">
        <v>0.23979592323303223</v>
      </c>
      <c r="D52" s="12">
        <v>0.24043367803096771</v>
      </c>
      <c r="E52" s="12">
        <v>0.40752550959587097</v>
      </c>
      <c r="F52" s="12">
        <v>0.11224489659070969</v>
      </c>
      <c r="G52" s="12">
        <v>0.32780611515045166</v>
      </c>
      <c r="H52" s="12">
        <v>3.125E-2</v>
      </c>
      <c r="I52" s="12">
        <v>3.125E-2</v>
      </c>
      <c r="J52" s="12">
        <v>0.51913267374038696</v>
      </c>
      <c r="K52" s="12">
        <v>9.0561226010322571E-2</v>
      </c>
      <c r="L52" s="12">
        <v>5.0382651388645172E-2</v>
      </c>
      <c r="M52" s="12">
        <v>0.7461734414100647</v>
      </c>
      <c r="N52" s="12">
        <v>8.4821425378322601E-2</v>
      </c>
      <c r="O52" s="12">
        <v>0.11734694242477417</v>
      </c>
      <c r="P52" s="12">
        <v>0.27295917272567749</v>
      </c>
      <c r="Q52" s="12">
        <v>0.49553570151329041</v>
      </c>
      <c r="R52" s="12">
        <v>3.7627551704645157E-2</v>
      </c>
      <c r="S52" s="12">
        <v>8.6734697222709656E-2</v>
      </c>
      <c r="T52" s="12">
        <v>6.25E-2</v>
      </c>
      <c r="U52" s="12">
        <v>4.46428582072258E-2</v>
      </c>
      <c r="V52" s="12">
        <v>0.36798468232154846</v>
      </c>
      <c r="W52" s="12">
        <v>0.31186223030090332</v>
      </c>
      <c r="X52" s="12">
        <v>0.32015305757522583</v>
      </c>
      <c r="Y52" s="12">
        <v>1.8939394503831863E-2</v>
      </c>
      <c r="Z52" s="12">
        <v>2.9040403664112091E-2</v>
      </c>
      <c r="AA52" s="12">
        <v>1.5151515603065491E-2</v>
      </c>
      <c r="AB52" s="12">
        <v>3.2196968793869019E-2</v>
      </c>
      <c r="AC52" s="12">
        <v>3.1565655954182148E-3</v>
      </c>
      <c r="AD52" s="12">
        <v>7.0707067847251892E-2</v>
      </c>
      <c r="AE52" s="12">
        <v>8.2070706412196159E-3</v>
      </c>
      <c r="AF52" s="12">
        <v>1.2626262614503503E-3</v>
      </c>
      <c r="AG52" s="12">
        <v>8.1439390778541565E-2</v>
      </c>
      <c r="AH52" s="12">
        <v>5.1078308373689651E-2</v>
      </c>
      <c r="AI52" s="12">
        <v>7.1327470242977142E-2</v>
      </c>
      <c r="AJ52" s="12">
        <v>8.2991033792495728E-2</v>
      </c>
      <c r="AK52" s="12">
        <v>0.2381502091884613</v>
      </c>
      <c r="AL52" s="12">
        <v>4.167807474732399E-2</v>
      </c>
      <c r="AM52" s="12">
        <v>1.3723923824727535E-2</v>
      </c>
      <c r="AN52" s="12">
        <v>0.13489441573619843</v>
      </c>
      <c r="AO52" s="12">
        <v>3.6528304219245911E-2</v>
      </c>
      <c r="AP52" s="12">
        <v>7.6811380684375763E-2</v>
      </c>
      <c r="AQ52" s="12">
        <v>2.7290653437376022E-2</v>
      </c>
      <c r="AR52" s="12">
        <v>8.6659722030162811E-2</v>
      </c>
      <c r="AS52" s="12">
        <v>0.18956826627254486</v>
      </c>
      <c r="AT52" s="12">
        <v>3.7655903724953532E-4</v>
      </c>
    </row>
    <row r="53" spans="1:46" x14ac:dyDescent="0.25">
      <c r="A53" s="12" t="s">
        <v>97</v>
      </c>
      <c r="B53" s="12">
        <v>0.64714497327804565</v>
      </c>
      <c r="C53" s="12">
        <v>0.26500731706619263</v>
      </c>
      <c r="D53" s="12">
        <v>8.7115667760372162E-2</v>
      </c>
      <c r="E53" s="12">
        <v>0.42752560973167419</v>
      </c>
      <c r="F53" s="12">
        <v>0.22035139799118042</v>
      </c>
      <c r="G53" s="12">
        <v>0.99926793575286865</v>
      </c>
      <c r="H53" s="12">
        <v>0</v>
      </c>
      <c r="I53" s="12">
        <v>0</v>
      </c>
      <c r="J53" s="12">
        <v>7.320644217543304E-4</v>
      </c>
      <c r="K53" s="12">
        <v>0</v>
      </c>
      <c r="L53" s="12">
        <v>5.2708636969327927E-2</v>
      </c>
      <c r="M53" s="12">
        <v>0.71010249853134155</v>
      </c>
      <c r="N53" s="12">
        <v>8.6383603513240814E-2</v>
      </c>
      <c r="O53" s="12">
        <v>0.14348462224006653</v>
      </c>
      <c r="P53" s="12">
        <v>1.5373352915048599E-2</v>
      </c>
      <c r="Q53" s="12">
        <v>6.1493411660194397E-2</v>
      </c>
      <c r="R53" s="12">
        <v>0.64202052354812622</v>
      </c>
      <c r="S53" s="12">
        <v>0.24377745389938354</v>
      </c>
      <c r="T53" s="12">
        <v>3.7335284054279327E-2</v>
      </c>
      <c r="U53" s="12">
        <v>0</v>
      </c>
      <c r="V53" s="12">
        <v>0.11932650208473206</v>
      </c>
      <c r="W53" s="12">
        <v>0.20644216239452362</v>
      </c>
      <c r="X53" s="12">
        <v>0.67423135042190552</v>
      </c>
      <c r="Y53" s="12">
        <v>0.1200585663318634</v>
      </c>
      <c r="Z53" s="12">
        <v>2.122986875474453E-2</v>
      </c>
      <c r="AA53" s="12">
        <v>0</v>
      </c>
      <c r="AB53" s="12">
        <v>7.320644217543304E-4</v>
      </c>
      <c r="AC53" s="12">
        <v>9.3704245984554291E-2</v>
      </c>
      <c r="AD53" s="12">
        <v>3.1478770077228546E-2</v>
      </c>
      <c r="AE53" s="12">
        <v>2.1961933001875877E-2</v>
      </c>
      <c r="AF53" s="12">
        <v>0</v>
      </c>
      <c r="AG53" s="12">
        <v>0.77891653776168823</v>
      </c>
      <c r="AH53" s="12">
        <v>8.6842253804206848E-2</v>
      </c>
      <c r="AI53" s="12">
        <v>0.14190664887428284</v>
      </c>
      <c r="AJ53" s="12">
        <v>3.1196370720863342E-2</v>
      </c>
      <c r="AK53" s="12">
        <v>0.20014698803424835</v>
      </c>
      <c r="AL53" s="12">
        <v>5.2143644541501999E-2</v>
      </c>
      <c r="AM53" s="12">
        <v>1.9180832430720329E-2</v>
      </c>
      <c r="AN53" s="12">
        <v>8.4324009716510773E-2</v>
      </c>
      <c r="AO53" s="12">
        <v>8.7668828666210175E-2</v>
      </c>
      <c r="AP53" s="12">
        <v>1.0843215510249138E-2</v>
      </c>
      <c r="AQ53" s="12">
        <v>1.6639871522784233E-2</v>
      </c>
      <c r="AR53" s="12">
        <v>0.1439678817987442</v>
      </c>
      <c r="AS53" s="12">
        <v>0.21176682412624359</v>
      </c>
      <c r="AT53" s="12">
        <v>2.1491164807230234E-4</v>
      </c>
    </row>
  </sheetData>
  <sheetProtection sheet="1" objects="1" scenarios="1" selectLockedCells="1"/>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DC5C5-1874-4C2F-8E23-5B756F857F07}">
  <dimension ref="A1:AT53"/>
  <sheetViews>
    <sheetView zoomScaleNormal="100" workbookViewId="0">
      <selection activeCell="A2" sqref="A2"/>
    </sheetView>
  </sheetViews>
  <sheetFormatPr defaultColWidth="8.85546875" defaultRowHeight="15" x14ac:dyDescent="0.25"/>
  <cols>
    <col min="1" max="16384" width="8.85546875" style="12"/>
  </cols>
  <sheetData>
    <row r="1" spans="1:46" x14ac:dyDescent="0.25">
      <c r="A1" s="12" t="s">
        <v>0</v>
      </c>
      <c r="B1" s="12" t="s">
        <v>1</v>
      </c>
      <c r="C1" s="12" t="s">
        <v>2</v>
      </c>
      <c r="D1" s="12" t="s">
        <v>3</v>
      </c>
      <c r="E1" s="12" t="s">
        <v>4</v>
      </c>
      <c r="F1" s="12" t="s">
        <v>5</v>
      </c>
      <c r="G1" s="12" t="s">
        <v>6</v>
      </c>
      <c r="H1" s="12" t="s">
        <v>7</v>
      </c>
      <c r="I1" s="12" t="s">
        <v>8</v>
      </c>
      <c r="J1" s="12" t="s">
        <v>9</v>
      </c>
      <c r="K1" s="12" t="s">
        <v>10</v>
      </c>
      <c r="L1" s="12" t="s">
        <v>11</v>
      </c>
      <c r="M1" s="12" t="s">
        <v>12</v>
      </c>
      <c r="N1" s="12" t="s">
        <v>13</v>
      </c>
      <c r="O1" s="12" t="s">
        <v>14</v>
      </c>
      <c r="P1" s="12" t="s">
        <v>15</v>
      </c>
      <c r="Q1" s="12" t="s">
        <v>16</v>
      </c>
      <c r="R1" s="12" t="s">
        <v>17</v>
      </c>
      <c r="S1" s="12" t="s">
        <v>18</v>
      </c>
      <c r="T1" s="12" t="s">
        <v>19</v>
      </c>
      <c r="U1" s="12" t="s">
        <v>20</v>
      </c>
      <c r="V1" s="12" t="s">
        <v>21</v>
      </c>
      <c r="W1" s="12" t="s">
        <v>22</v>
      </c>
      <c r="X1" s="12" t="s">
        <v>23</v>
      </c>
      <c r="Y1" s="12" t="s">
        <v>24</v>
      </c>
      <c r="Z1" s="12" t="s">
        <v>25</v>
      </c>
      <c r="AA1" s="12" t="s">
        <v>26</v>
      </c>
      <c r="AB1" s="12" t="s">
        <v>27</v>
      </c>
      <c r="AC1" s="12" t="s">
        <v>28</v>
      </c>
      <c r="AD1" s="12" t="s">
        <v>29</v>
      </c>
      <c r="AE1" s="12" t="s">
        <v>30</v>
      </c>
      <c r="AF1" s="12" t="s">
        <v>31</v>
      </c>
      <c r="AG1" s="12" t="s">
        <v>32</v>
      </c>
      <c r="AH1" s="12" t="s">
        <v>33</v>
      </c>
      <c r="AI1" s="12" t="s">
        <v>34</v>
      </c>
      <c r="AJ1" s="12" t="s">
        <v>35</v>
      </c>
      <c r="AK1" s="12" t="s">
        <v>36</v>
      </c>
      <c r="AL1" s="12" t="s">
        <v>37</v>
      </c>
      <c r="AM1" s="12" t="s">
        <v>38</v>
      </c>
      <c r="AN1" s="12" t="s">
        <v>39</v>
      </c>
      <c r="AO1" s="12" t="s">
        <v>40</v>
      </c>
      <c r="AP1" s="12" t="s">
        <v>41</v>
      </c>
      <c r="AQ1" s="12" t="s">
        <v>42</v>
      </c>
      <c r="AR1" s="12" t="s">
        <v>43</v>
      </c>
      <c r="AS1" s="12" t="s">
        <v>44</v>
      </c>
      <c r="AT1" s="12" t="s">
        <v>45</v>
      </c>
    </row>
    <row r="2" spans="1:46" x14ac:dyDescent="0.25">
      <c r="A2" s="12" t="s">
        <v>46</v>
      </c>
      <c r="B2" s="12">
        <v>0.46706658601760864</v>
      </c>
      <c r="C2" s="12">
        <v>0.11783470213413239</v>
      </c>
      <c r="D2" s="12">
        <v>0.24957145750522614</v>
      </c>
      <c r="E2" s="12">
        <v>0.47184550762176514</v>
      </c>
      <c r="F2" s="12">
        <v>0.16074833273887634</v>
      </c>
      <c r="G2" s="12">
        <v>0.13977524638175964</v>
      </c>
      <c r="H2" s="12">
        <v>2.6851367205381393E-2</v>
      </c>
      <c r="I2" s="12">
        <v>0.39200839400291443</v>
      </c>
      <c r="J2" s="12">
        <v>0.40502899885177612</v>
      </c>
      <c r="K2" s="12">
        <v>3.6336004734039307E-2</v>
      </c>
      <c r="L2" s="12">
        <v>1.6513921320438385E-2</v>
      </c>
      <c r="M2" s="12">
        <v>0.70369094610214233</v>
      </c>
      <c r="N2" s="12">
        <v>0.15576547384262085</v>
      </c>
      <c r="O2" s="12">
        <v>0.11594800651073456</v>
      </c>
      <c r="P2" s="12">
        <v>0.32074207067489624</v>
      </c>
      <c r="Q2" s="12">
        <v>0.46919339895248413</v>
      </c>
      <c r="R2" s="12">
        <v>8.4489673376083374E-2</v>
      </c>
      <c r="S2" s="12">
        <v>6.086292490363121E-2</v>
      </c>
      <c r="T2" s="12">
        <v>4.0876083076000214E-2</v>
      </c>
      <c r="U2" s="12">
        <v>2.3835834115743637E-2</v>
      </c>
      <c r="V2" s="12">
        <v>0.3711932897567749</v>
      </c>
      <c r="W2" s="12">
        <v>0.43402361869812012</v>
      </c>
      <c r="X2" s="12">
        <v>0.19478309154510498</v>
      </c>
      <c r="Y2" s="12">
        <v>3.5584267228841782E-2</v>
      </c>
      <c r="Z2" s="12">
        <v>5.1959104835987091E-2</v>
      </c>
      <c r="AA2" s="12">
        <v>5.252704955637455E-3</v>
      </c>
      <c r="AB2" s="12">
        <v>3.583848848938942E-2</v>
      </c>
      <c r="AC2" s="12">
        <v>2.6844488456845284E-3</v>
      </c>
      <c r="AD2" s="12">
        <v>0.15454989671707153</v>
      </c>
      <c r="AE2" s="12">
        <v>1.2590676546096802E-2</v>
      </c>
      <c r="AF2" s="12">
        <v>2.2401902824640274E-3</v>
      </c>
      <c r="AG2" s="12">
        <v>0.21363827586174011</v>
      </c>
      <c r="AH2" s="12">
        <v>4.4531203806400299E-2</v>
      </c>
      <c r="AI2" s="12">
        <v>0.12813569605350494</v>
      </c>
      <c r="AJ2" s="12">
        <v>4.7812949866056442E-2</v>
      </c>
      <c r="AK2" s="12">
        <v>0.22292348742485046</v>
      </c>
      <c r="AL2" s="12">
        <v>4.9627270549535751E-2</v>
      </c>
      <c r="AM2" s="12">
        <v>1.0821113362908363E-2</v>
      </c>
      <c r="AN2" s="12">
        <v>0.1020759791135788</v>
      </c>
      <c r="AO2" s="12">
        <v>0.13525676727294922</v>
      </c>
      <c r="AP2" s="12">
        <v>9.4884941354393959E-3</v>
      </c>
      <c r="AQ2" s="12">
        <v>2.3314759135246277E-2</v>
      </c>
      <c r="AR2" s="12">
        <v>6.4705438911914825E-2</v>
      </c>
      <c r="AS2" s="12">
        <v>0.20583799481391907</v>
      </c>
      <c r="AT2" s="12">
        <v>0</v>
      </c>
    </row>
    <row r="3" spans="1:46" x14ac:dyDescent="0.25">
      <c r="A3" s="12" t="s">
        <v>47</v>
      </c>
      <c r="B3" s="12">
        <v>0.42382186651229858</v>
      </c>
      <c r="C3" s="12">
        <v>6.4584605395793915E-2</v>
      </c>
      <c r="D3" s="12">
        <v>0.20877544581890106</v>
      </c>
      <c r="E3" s="12">
        <v>0.49871143698692322</v>
      </c>
      <c r="F3" s="12">
        <v>0.2279285192489624</v>
      </c>
      <c r="G3" s="12">
        <v>0.21033284068107605</v>
      </c>
      <c r="H3" s="12">
        <v>0.17170318961143494</v>
      </c>
      <c r="I3" s="12">
        <v>6.6345721483230591E-2</v>
      </c>
      <c r="J3" s="12">
        <v>0.22668841481208801</v>
      </c>
      <c r="K3" s="12">
        <v>0.32492983341217041</v>
      </c>
      <c r="L3" s="12">
        <v>8.5209980607032776E-2</v>
      </c>
      <c r="M3" s="12">
        <v>0.61762076616287231</v>
      </c>
      <c r="N3" s="12">
        <v>0.16675007343292236</v>
      </c>
      <c r="O3" s="12">
        <v>0.11660805344581604</v>
      </c>
      <c r="P3" s="12">
        <v>0.26125818490982056</v>
      </c>
      <c r="Q3" s="12">
        <v>0.33624157309532166</v>
      </c>
      <c r="R3" s="12">
        <v>1.6734575852751732E-2</v>
      </c>
      <c r="S3" s="12">
        <v>0.21049147844314575</v>
      </c>
      <c r="T3" s="12">
        <v>9.6004374325275421E-2</v>
      </c>
      <c r="U3" s="12">
        <v>7.926979660987854E-2</v>
      </c>
      <c r="V3" s="12">
        <v>0.46035510301589966</v>
      </c>
      <c r="W3" s="12">
        <v>0.18507923185825348</v>
      </c>
      <c r="X3" s="12">
        <v>0.35456568002700806</v>
      </c>
      <c r="Y3" s="12">
        <v>0.1630404144525528</v>
      </c>
      <c r="Z3" s="12">
        <v>4.6125461813062429E-4</v>
      </c>
      <c r="AA3" s="12">
        <v>0</v>
      </c>
      <c r="AB3" s="12">
        <v>4.6125461813062429E-4</v>
      </c>
      <c r="AC3" s="12">
        <v>0</v>
      </c>
      <c r="AD3" s="12">
        <v>0.20017039775848389</v>
      </c>
      <c r="AE3" s="12">
        <v>1.2169870547950268E-2</v>
      </c>
      <c r="AF3" s="12">
        <v>0</v>
      </c>
      <c r="AG3" s="12">
        <v>0.65136301517486572</v>
      </c>
      <c r="AH3" s="12">
        <v>6.6061556339263916E-2</v>
      </c>
      <c r="AI3" s="12">
        <v>9.1455847024917603E-2</v>
      </c>
      <c r="AJ3" s="12">
        <v>5.3831577301025391E-2</v>
      </c>
      <c r="AK3" s="12">
        <v>0.23434591293334961</v>
      </c>
      <c r="AL3" s="12">
        <v>3.6397762596607208E-2</v>
      </c>
      <c r="AM3" s="12">
        <v>1.6982942819595337E-2</v>
      </c>
      <c r="AN3" s="12">
        <v>0.10806913673877716</v>
      </c>
      <c r="AO3" s="12">
        <v>3.7653274834156036E-2</v>
      </c>
      <c r="AP3" s="12">
        <v>4.0665596723556519E-2</v>
      </c>
      <c r="AQ3" s="12">
        <v>3.168858215212822E-2</v>
      </c>
      <c r="AR3" s="12">
        <v>0.13605195283889771</v>
      </c>
      <c r="AS3" s="12">
        <v>0.21265353262424469</v>
      </c>
      <c r="AT3" s="12">
        <v>2.038881357293576E-4</v>
      </c>
    </row>
    <row r="4" spans="1:46" x14ac:dyDescent="0.25">
      <c r="A4" s="12" t="s">
        <v>48</v>
      </c>
      <c r="B4" s="12">
        <v>0.34284871816635132</v>
      </c>
      <c r="C4" s="12">
        <v>7.3132351040840149E-2</v>
      </c>
      <c r="D4" s="12">
        <v>0.19166643917560577</v>
      </c>
      <c r="E4" s="12">
        <v>0.46581095457077026</v>
      </c>
      <c r="F4" s="12">
        <v>0.26939022541046143</v>
      </c>
      <c r="G4" s="12">
        <v>0.58490025997161865</v>
      </c>
      <c r="H4" s="12">
        <v>7.0910297334194183E-2</v>
      </c>
      <c r="I4" s="12">
        <v>8.0797813832759857E-2</v>
      </c>
      <c r="J4" s="12">
        <v>0.19327661395072937</v>
      </c>
      <c r="K4" s="12">
        <v>7.0115044713020325E-2</v>
      </c>
      <c r="L4" s="12">
        <v>2.978659700602293E-3</v>
      </c>
      <c r="M4" s="12">
        <v>0.69727456569671631</v>
      </c>
      <c r="N4" s="12">
        <v>0.11315540969371796</v>
      </c>
      <c r="O4" s="12">
        <v>0.16996979713439941</v>
      </c>
      <c r="P4" s="12">
        <v>0.28691881895065308</v>
      </c>
      <c r="Q4" s="12">
        <v>0.25974288582801819</v>
      </c>
      <c r="R4" s="12">
        <v>1.0459612123668194E-2</v>
      </c>
      <c r="S4" s="12">
        <v>0.21889778971672058</v>
      </c>
      <c r="T4" s="12">
        <v>0.17044612765312195</v>
      </c>
      <c r="U4" s="12">
        <v>5.353478342294693E-2</v>
      </c>
      <c r="V4" s="12">
        <v>0.5046238899230957</v>
      </c>
      <c r="W4" s="12">
        <v>0.36066132783889771</v>
      </c>
      <c r="X4" s="12">
        <v>0.13471472263336182</v>
      </c>
      <c r="Y4" s="12">
        <v>0.16728204488754272</v>
      </c>
      <c r="Z4" s="12">
        <v>8.3897434175014496E-2</v>
      </c>
      <c r="AA4" s="12">
        <v>1.1129670776426792E-2</v>
      </c>
      <c r="AB4" s="12">
        <v>3.8526006042957306E-2</v>
      </c>
      <c r="AC4" s="12">
        <v>1.5191208571195602E-2</v>
      </c>
      <c r="AD4" s="12">
        <v>0.20591354370117188</v>
      </c>
      <c r="AE4" s="12">
        <v>5.3714286535978317E-2</v>
      </c>
      <c r="AF4" s="12">
        <v>2.2241758182644844E-2</v>
      </c>
      <c r="AG4" s="12">
        <v>0.56837213039398193</v>
      </c>
      <c r="AH4" s="12">
        <v>6.3881963491439819E-2</v>
      </c>
      <c r="AI4" s="12">
        <v>0.15374624729156494</v>
      </c>
      <c r="AJ4" s="12">
        <v>6.1070621013641357E-2</v>
      </c>
      <c r="AK4" s="12">
        <v>0.22372083365917206</v>
      </c>
      <c r="AL4" s="12">
        <v>7.8629761934280396E-2</v>
      </c>
      <c r="AM4" s="12">
        <v>1.7043692991137505E-2</v>
      </c>
      <c r="AN4" s="12">
        <v>0.11343461275100708</v>
      </c>
      <c r="AO4" s="12">
        <v>6.2006440013647079E-2</v>
      </c>
      <c r="AP4" s="12">
        <v>1.2988131493330002E-2</v>
      </c>
      <c r="AQ4" s="12">
        <v>2.615712396800518E-2</v>
      </c>
      <c r="AR4" s="12">
        <v>5.2871465682983398E-2</v>
      </c>
      <c r="AS4" s="12">
        <v>0.19781418144702911</v>
      </c>
      <c r="AT4" s="12">
        <v>5.1688437815755606E-4</v>
      </c>
    </row>
    <row r="5" spans="1:46" x14ac:dyDescent="0.25">
      <c r="A5" s="12" t="s">
        <v>49</v>
      </c>
      <c r="B5" s="12">
        <v>0.47187739610671997</v>
      </c>
      <c r="C5" s="12">
        <v>0.1645142138004303</v>
      </c>
      <c r="D5" s="12">
        <v>0.18474534153938293</v>
      </c>
      <c r="E5" s="12">
        <v>0.46036845445632935</v>
      </c>
      <c r="F5" s="12">
        <v>0.19037199020385742</v>
      </c>
      <c r="G5" s="12">
        <v>0.28269237279891968</v>
      </c>
      <c r="H5" s="12">
        <v>4.1374042630195618E-2</v>
      </c>
      <c r="I5" s="12">
        <v>0.18590602278709412</v>
      </c>
      <c r="J5" s="12">
        <v>0.46243351697921753</v>
      </c>
      <c r="K5" s="12">
        <v>2.7594024315476418E-2</v>
      </c>
      <c r="L5" s="12">
        <v>1.5592832118272781E-2</v>
      </c>
      <c r="M5" s="12">
        <v>0.63003027439117432</v>
      </c>
      <c r="N5" s="12">
        <v>0.22209799289703369</v>
      </c>
      <c r="O5" s="12">
        <v>0.12233912944793701</v>
      </c>
      <c r="P5" s="12">
        <v>0.27236852049827576</v>
      </c>
      <c r="Q5" s="12">
        <v>0.43225720524787903</v>
      </c>
      <c r="R5" s="12">
        <v>4.4439435005187988E-2</v>
      </c>
      <c r="S5" s="12">
        <v>0.17901843786239624</v>
      </c>
      <c r="T5" s="12">
        <v>5.894816666841507E-2</v>
      </c>
      <c r="U5" s="12">
        <v>1.2968253344297409E-2</v>
      </c>
      <c r="V5" s="12">
        <v>0.33387312293052673</v>
      </c>
      <c r="W5" s="12">
        <v>0.4567570686340332</v>
      </c>
      <c r="X5" s="12">
        <v>0.20936980843544006</v>
      </c>
      <c r="Y5" s="12">
        <v>5.0738833844661713E-2</v>
      </c>
      <c r="Z5" s="12">
        <v>5.008988082408905E-2</v>
      </c>
      <c r="AA5" s="12">
        <v>2.1556846797466278E-2</v>
      </c>
      <c r="AB5" s="12">
        <v>0.15596146881580353</v>
      </c>
      <c r="AC5" s="12">
        <v>1.8944810144603252E-3</v>
      </c>
      <c r="AD5" s="12">
        <v>7.4091821908950806E-2</v>
      </c>
      <c r="AE5" s="12">
        <v>1.3945236802101135E-2</v>
      </c>
      <c r="AF5" s="12">
        <v>2.9833647422492504E-3</v>
      </c>
      <c r="AG5" s="12">
        <v>0.29538550972938538</v>
      </c>
      <c r="AH5" s="12">
        <v>4.7822389751672745E-2</v>
      </c>
      <c r="AI5" s="12">
        <v>0.12199483811855316</v>
      </c>
      <c r="AJ5" s="12">
        <v>4.4383447617292404E-2</v>
      </c>
      <c r="AK5" s="12">
        <v>0.25121903419494629</v>
      </c>
      <c r="AL5" s="12">
        <v>4.3748226016759872E-2</v>
      </c>
      <c r="AM5" s="12">
        <v>1.0811228305101395E-2</v>
      </c>
      <c r="AN5" s="12">
        <v>9.8014004528522491E-2</v>
      </c>
      <c r="AO5" s="12">
        <v>0.13319113850593567</v>
      </c>
      <c r="AP5" s="12">
        <v>1.3586744666099548E-2</v>
      </c>
      <c r="AQ5" s="12">
        <v>2.0655203610658646E-2</v>
      </c>
      <c r="AR5" s="12">
        <v>4.7262523323297501E-2</v>
      </c>
      <c r="AS5" s="12">
        <v>0.21513356268405914</v>
      </c>
      <c r="AT5" s="12">
        <v>0</v>
      </c>
    </row>
    <row r="6" spans="1:46" x14ac:dyDescent="0.25">
      <c r="A6" s="12" t="s">
        <v>50</v>
      </c>
      <c r="B6" s="12">
        <v>0.4150928258895874</v>
      </c>
      <c r="C6" s="12">
        <v>5.5372528731822968E-2</v>
      </c>
      <c r="D6" s="12">
        <v>0.15070882439613342</v>
      </c>
      <c r="E6" s="12">
        <v>0.4815177321434021</v>
      </c>
      <c r="F6" s="12">
        <v>0.31240090727806091</v>
      </c>
      <c r="G6" s="12">
        <v>0.65155816078186035</v>
      </c>
      <c r="H6" s="12">
        <v>0.16690444946289063</v>
      </c>
      <c r="I6" s="12">
        <v>5.1412366330623627E-2</v>
      </c>
      <c r="J6" s="12">
        <v>0.10597078502178192</v>
      </c>
      <c r="K6" s="12">
        <v>2.4154281243681908E-2</v>
      </c>
      <c r="L6" s="12">
        <v>3.2202690839767456E-2</v>
      </c>
      <c r="M6" s="12">
        <v>0.52235972881317139</v>
      </c>
      <c r="N6" s="12">
        <v>0.2197185754776001</v>
      </c>
      <c r="O6" s="12">
        <v>0.19991694390773773</v>
      </c>
      <c r="P6" s="12">
        <v>5.8715980499982834E-2</v>
      </c>
      <c r="Q6" s="12">
        <v>0.19420531392097473</v>
      </c>
      <c r="R6" s="12">
        <v>9.6222437918186188E-2</v>
      </c>
      <c r="S6" s="12">
        <v>6.4927428960800171E-2</v>
      </c>
      <c r="T6" s="12">
        <v>0.30159309506416321</v>
      </c>
      <c r="U6" s="12">
        <v>0.28433573246002197</v>
      </c>
      <c r="V6" s="12">
        <v>0.36894509196281433</v>
      </c>
      <c r="W6" s="12">
        <v>0.35542035102844238</v>
      </c>
      <c r="X6" s="12">
        <v>0.27563458681106567</v>
      </c>
      <c r="Y6" s="12">
        <v>4.443628340959549E-2</v>
      </c>
      <c r="Z6" s="12">
        <v>2.1707557141780853E-2</v>
      </c>
      <c r="AA6" s="12">
        <v>1.0340450331568718E-2</v>
      </c>
      <c r="AB6" s="12">
        <v>0.10155823081731796</v>
      </c>
      <c r="AC6" s="12">
        <v>2.3556994274258614E-3</v>
      </c>
      <c r="AD6" s="12">
        <v>4.6365417540073395E-2</v>
      </c>
      <c r="AE6" s="12">
        <v>1.9951282069087029E-2</v>
      </c>
      <c r="AF6" s="12">
        <v>1.4978216029703617E-2</v>
      </c>
      <c r="AG6" s="12">
        <v>0.26789665222167969</v>
      </c>
      <c r="AH6" s="12">
        <v>7.1023248136043549E-2</v>
      </c>
      <c r="AI6" s="12">
        <v>0.15762655436992645</v>
      </c>
      <c r="AJ6" s="12">
        <v>5.1808148622512817E-2</v>
      </c>
      <c r="AK6" s="12">
        <v>0.23491457104682922</v>
      </c>
      <c r="AL6" s="12">
        <v>4.9152135848999023E-2</v>
      </c>
      <c r="AM6" s="12">
        <v>3.2495394349098206E-2</v>
      </c>
      <c r="AN6" s="12">
        <v>0.10805370658636093</v>
      </c>
      <c r="AO6" s="12">
        <v>7.6048910617828369E-2</v>
      </c>
      <c r="AP6" s="12">
        <v>2.5560343638062477E-2</v>
      </c>
      <c r="AQ6" s="12">
        <v>2.975747361779213E-2</v>
      </c>
      <c r="AR6" s="12">
        <v>5.0157904624938965E-2</v>
      </c>
      <c r="AS6" s="12">
        <v>0.18436715006828308</v>
      </c>
      <c r="AT6" s="12">
        <v>5.7648878282634541E-5</v>
      </c>
    </row>
    <row r="7" spans="1:46" x14ac:dyDescent="0.25">
      <c r="A7" s="12" t="s">
        <v>51</v>
      </c>
      <c r="B7" s="12">
        <v>0.329642653465271</v>
      </c>
      <c r="C7" s="12">
        <v>4.3387144804000854E-2</v>
      </c>
      <c r="D7" s="12">
        <v>0.14841344952583313</v>
      </c>
      <c r="E7" s="12">
        <v>0.57360661029815674</v>
      </c>
      <c r="F7" s="12">
        <v>0.2345927506685257</v>
      </c>
      <c r="G7" s="12">
        <v>0.59691071510314941</v>
      </c>
      <c r="H7" s="12">
        <v>0.12026646733283997</v>
      </c>
      <c r="I7" s="12">
        <v>9.0885549783706665E-2</v>
      </c>
      <c r="J7" s="12">
        <v>0.17354264855384827</v>
      </c>
      <c r="K7" s="12">
        <v>1.8394628539681435E-2</v>
      </c>
      <c r="L7" s="12">
        <v>2.0518345758318901E-2</v>
      </c>
      <c r="M7" s="12">
        <v>0.51493322849273682</v>
      </c>
      <c r="N7" s="12">
        <v>0.21131336688995361</v>
      </c>
      <c r="O7" s="12">
        <v>0.21055060625076294</v>
      </c>
      <c r="P7" s="12">
        <v>0.15767481923103333</v>
      </c>
      <c r="Q7" s="12">
        <v>0.23821303248405457</v>
      </c>
      <c r="R7" s="12">
        <v>3.610583022236824E-2</v>
      </c>
      <c r="S7" s="12">
        <v>7.4603378772735596E-2</v>
      </c>
      <c r="T7" s="12">
        <v>0.26633483171463013</v>
      </c>
      <c r="U7" s="12">
        <v>0.22706809639930725</v>
      </c>
      <c r="V7" s="12">
        <v>0.46689510345458984</v>
      </c>
      <c r="W7" s="12">
        <v>0.3296700119972229</v>
      </c>
      <c r="X7" s="12">
        <v>0.20343492925167084</v>
      </c>
      <c r="Y7" s="12">
        <v>3.9494402706623077E-2</v>
      </c>
      <c r="Z7" s="12">
        <v>2.0742474123835564E-2</v>
      </c>
      <c r="AA7" s="12">
        <v>1.4194654300808907E-2</v>
      </c>
      <c r="AB7" s="12">
        <v>4.1501313447952271E-2</v>
      </c>
      <c r="AC7" s="12">
        <v>5.4444260895252228E-3</v>
      </c>
      <c r="AD7" s="12">
        <v>6.1958305537700653E-2</v>
      </c>
      <c r="AE7" s="12">
        <v>1.7759025096893311E-2</v>
      </c>
      <c r="AF7" s="12">
        <v>5.5711613968014717E-3</v>
      </c>
      <c r="AG7" s="12">
        <v>0.11643469333648682</v>
      </c>
      <c r="AH7" s="12">
        <v>4.9577288329601288E-2</v>
      </c>
      <c r="AI7" s="12">
        <v>0.16334860026836395</v>
      </c>
      <c r="AJ7" s="12">
        <v>6.7438632249832153E-2</v>
      </c>
      <c r="AK7" s="12">
        <v>0.21534699201583862</v>
      </c>
      <c r="AL7" s="12">
        <v>6.2862396240234375E-2</v>
      </c>
      <c r="AM7" s="12">
        <v>2.9297245666384697E-2</v>
      </c>
      <c r="AN7" s="12">
        <v>0.1178850531578064</v>
      </c>
      <c r="AO7" s="12">
        <v>5.5705372244119644E-2</v>
      </c>
      <c r="AP7" s="12">
        <v>1.6885258257389069E-2</v>
      </c>
      <c r="AQ7" s="12">
        <v>3.0454184859991074E-2</v>
      </c>
      <c r="AR7" s="12">
        <v>5.6464266031980515E-2</v>
      </c>
      <c r="AS7" s="12">
        <v>0.18343476951122284</v>
      </c>
      <c r="AT7" s="12">
        <v>8.7720633018761873E-4</v>
      </c>
    </row>
    <row r="8" spans="1:46" x14ac:dyDescent="0.25">
      <c r="A8" s="12" t="s">
        <v>52</v>
      </c>
      <c r="B8" s="12">
        <v>0.37832388281822205</v>
      </c>
      <c r="C8" s="12">
        <v>9.1124787926673889E-2</v>
      </c>
      <c r="D8" s="12">
        <v>0.17949080467224121</v>
      </c>
      <c r="E8" s="12">
        <v>0.4854886531829834</v>
      </c>
      <c r="F8" s="12">
        <v>0.24389578402042389</v>
      </c>
      <c r="G8" s="12">
        <v>0.54262983798980713</v>
      </c>
      <c r="H8" s="12">
        <v>8.1462278962135315E-2</v>
      </c>
      <c r="I8" s="12">
        <v>0.1805344820022583</v>
      </c>
      <c r="J8" s="12">
        <v>0.18093150854110718</v>
      </c>
      <c r="K8" s="12">
        <v>1.4441858977079391E-2</v>
      </c>
      <c r="L8" s="12">
        <v>3.3511769026517868E-2</v>
      </c>
      <c r="M8" s="12">
        <v>0.58064007759094238</v>
      </c>
      <c r="N8" s="12">
        <v>0.1952066570520401</v>
      </c>
      <c r="O8" s="12">
        <v>0.17805033922195435</v>
      </c>
      <c r="P8" s="12">
        <v>5.5857241153717041E-2</v>
      </c>
      <c r="Q8" s="12">
        <v>0.13084325194358826</v>
      </c>
      <c r="R8" s="12">
        <v>0.214924156665802</v>
      </c>
      <c r="S8" s="12">
        <v>7.1418866515159607E-2</v>
      </c>
      <c r="T8" s="12">
        <v>0.29024994373321533</v>
      </c>
      <c r="U8" s="12">
        <v>0.23670652508735657</v>
      </c>
      <c r="V8" s="12">
        <v>0.41504031419754028</v>
      </c>
      <c r="W8" s="12">
        <v>0.34731602668762207</v>
      </c>
      <c r="X8" s="12">
        <v>0.23764368891716003</v>
      </c>
      <c r="Y8" s="12">
        <v>2.1976642310619354E-3</v>
      </c>
      <c r="Z8" s="12">
        <v>4.4895140454173088E-3</v>
      </c>
      <c r="AA8" s="12">
        <v>5.3371844114735723E-4</v>
      </c>
      <c r="AB8" s="12">
        <v>7.2208966594189405E-4</v>
      </c>
      <c r="AC8" s="12">
        <v>1.595660112798214E-3</v>
      </c>
      <c r="AD8" s="12">
        <v>2.2617349401116371E-2</v>
      </c>
      <c r="AE8" s="12">
        <v>1.7895265482366085E-3</v>
      </c>
      <c r="AF8" s="12">
        <v>1.2872032821178436E-3</v>
      </c>
      <c r="AG8" s="12">
        <v>3.8830630481243134E-2</v>
      </c>
      <c r="AH8" s="12">
        <v>5.7213056832551956E-2</v>
      </c>
      <c r="AI8" s="12">
        <v>0.13336972892284393</v>
      </c>
      <c r="AJ8" s="12">
        <v>3.8667872548103333E-2</v>
      </c>
      <c r="AK8" s="12">
        <v>0.28152787685394287</v>
      </c>
      <c r="AL8" s="12">
        <v>7.5030170381069183E-2</v>
      </c>
      <c r="AM8" s="12">
        <v>2.0538758486509323E-2</v>
      </c>
      <c r="AN8" s="12">
        <v>9.4940736889839172E-2</v>
      </c>
      <c r="AO8" s="12">
        <v>9.8398312926292419E-2</v>
      </c>
      <c r="AP8" s="12">
        <v>3.2712060492485762E-3</v>
      </c>
      <c r="AQ8" s="12">
        <v>3.5694863647222519E-2</v>
      </c>
      <c r="AR8" s="12">
        <v>3.4748170524835587E-2</v>
      </c>
      <c r="AS8" s="12">
        <v>0.18353763222694397</v>
      </c>
      <c r="AT8" s="12">
        <v>2.7469330234453082E-4</v>
      </c>
    </row>
    <row r="9" spans="1:46" x14ac:dyDescent="0.25">
      <c r="A9" s="12" t="s">
        <v>53</v>
      </c>
      <c r="B9" s="12">
        <v>0.49148201942443848</v>
      </c>
      <c r="C9" s="12">
        <v>8.1061944365501404E-2</v>
      </c>
      <c r="D9" s="12">
        <v>0.17031756043434143</v>
      </c>
      <c r="E9" s="12">
        <v>0.55237466096878052</v>
      </c>
      <c r="F9" s="12">
        <v>0.19624584913253784</v>
      </c>
      <c r="G9" s="12">
        <v>0.3935377299785614</v>
      </c>
      <c r="H9" s="12">
        <v>4.7026164829730988E-2</v>
      </c>
      <c r="I9" s="12">
        <v>0.36993786692619324</v>
      </c>
      <c r="J9" s="12">
        <v>0.17262345552444458</v>
      </c>
      <c r="K9" s="12">
        <v>1.6874782741069794E-2</v>
      </c>
      <c r="L9" s="12">
        <v>0</v>
      </c>
      <c r="M9" s="12">
        <v>0.79737019538879395</v>
      </c>
      <c r="N9" s="12">
        <v>9.7825475037097931E-2</v>
      </c>
      <c r="O9" s="12">
        <v>9.0965315699577332E-2</v>
      </c>
      <c r="P9" s="12">
        <v>0.1951121985912323</v>
      </c>
      <c r="Q9" s="12">
        <v>0.36711966991424561</v>
      </c>
      <c r="R9" s="12">
        <v>5.2810292690992355E-2</v>
      </c>
      <c r="S9" s="12">
        <v>0.21118840575218201</v>
      </c>
      <c r="T9" s="12">
        <v>9.0916574001312256E-2</v>
      </c>
      <c r="U9" s="12">
        <v>8.2852870225906372E-2</v>
      </c>
      <c r="V9" s="12">
        <v>0.44876262545585632</v>
      </c>
      <c r="W9" s="12">
        <v>0.24614156782627106</v>
      </c>
      <c r="X9" s="12">
        <v>0.30509579181671143</v>
      </c>
      <c r="Y9" s="12">
        <v>1.9510179758071899E-2</v>
      </c>
      <c r="Z9" s="12">
        <v>1.8687907606363297E-2</v>
      </c>
      <c r="AA9" s="12">
        <v>5.2111595869064331E-3</v>
      </c>
      <c r="AB9" s="12">
        <v>2.1938210353255272E-2</v>
      </c>
      <c r="AC9" s="12">
        <v>1.8023436423391104E-3</v>
      </c>
      <c r="AD9" s="12">
        <v>8.3062238991260529E-2</v>
      </c>
      <c r="AE9" s="12">
        <v>8.2406848669052124E-3</v>
      </c>
      <c r="AF9" s="12">
        <v>7.6842019334435463E-3</v>
      </c>
      <c r="AG9" s="12">
        <v>0.48747843503952026</v>
      </c>
      <c r="AH9" s="12">
        <v>5.7302344590425491E-2</v>
      </c>
      <c r="AI9" s="12">
        <v>0.14806848764419556</v>
      </c>
      <c r="AJ9" s="12">
        <v>5.6849811226129532E-2</v>
      </c>
      <c r="AK9" s="12">
        <v>0.25039342045783997</v>
      </c>
      <c r="AL9" s="12">
        <v>0.11236058920621872</v>
      </c>
      <c r="AM9" s="12">
        <v>8.8390391319990158E-3</v>
      </c>
      <c r="AN9" s="12">
        <v>0.11075673252344131</v>
      </c>
      <c r="AO9" s="12">
        <v>6.2029760330915451E-2</v>
      </c>
      <c r="AP9" s="12">
        <v>3.2748563680797815E-3</v>
      </c>
      <c r="AQ9" s="12">
        <v>2.6812581345438957E-2</v>
      </c>
      <c r="AR9" s="12">
        <v>3.2963968813419342E-2</v>
      </c>
      <c r="AS9" s="12">
        <v>0.18765076994895935</v>
      </c>
      <c r="AT9" s="12">
        <v>0</v>
      </c>
    </row>
    <row r="10" spans="1:46" x14ac:dyDescent="0.25">
      <c r="A10" s="12" t="s">
        <v>54</v>
      </c>
      <c r="B10" s="12">
        <v>0.44557172060012817</v>
      </c>
      <c r="C10" s="12">
        <v>9.7819030284881592E-2</v>
      </c>
      <c r="D10" s="12">
        <v>0.24757784605026245</v>
      </c>
      <c r="E10" s="12">
        <v>0.44210147857666016</v>
      </c>
      <c r="F10" s="12">
        <v>0.21250165998935699</v>
      </c>
      <c r="G10" s="12">
        <v>0.17966136336326599</v>
      </c>
      <c r="H10" s="12">
        <v>1.4655046164989471E-2</v>
      </c>
      <c r="I10" s="12">
        <v>0.78325927257537842</v>
      </c>
      <c r="J10" s="12">
        <v>1.5743901953101158E-2</v>
      </c>
      <c r="K10" s="12">
        <v>6.680377759039402E-3</v>
      </c>
      <c r="L10" s="12">
        <v>4.4612281024456024E-2</v>
      </c>
      <c r="M10" s="12">
        <v>0.37409067153930664</v>
      </c>
      <c r="N10" s="12">
        <v>0.44368845224380493</v>
      </c>
      <c r="O10" s="12">
        <v>0.13198794424533844</v>
      </c>
      <c r="P10" s="12">
        <v>0.16724048554897308</v>
      </c>
      <c r="Q10" s="12">
        <v>0.58432209491729736</v>
      </c>
      <c r="R10" s="12">
        <v>0.16315393149852753</v>
      </c>
      <c r="S10" s="12">
        <v>3.8846172392368317E-3</v>
      </c>
      <c r="T10" s="12">
        <v>3.1016994267702103E-2</v>
      </c>
      <c r="U10" s="12">
        <v>5.0381883978843689E-2</v>
      </c>
      <c r="V10" s="12">
        <v>0.25576144456863403</v>
      </c>
      <c r="W10" s="12">
        <v>0.70024257898330688</v>
      </c>
      <c r="X10" s="12">
        <v>4.3995983898639679E-2</v>
      </c>
      <c r="Y10" s="12">
        <v>0.12850397825241089</v>
      </c>
      <c r="Z10" s="12">
        <v>2.1155226975679398E-2</v>
      </c>
      <c r="AA10" s="12">
        <v>0.11199262738227844</v>
      </c>
      <c r="AB10" s="12">
        <v>0.10459695756435394</v>
      </c>
      <c r="AC10" s="12">
        <v>2.6290614623576403E-3</v>
      </c>
      <c r="AD10" s="12">
        <v>0.10061666369438171</v>
      </c>
      <c r="AE10" s="12">
        <v>2.4570024106651545E-3</v>
      </c>
      <c r="AF10" s="12">
        <v>4.6685340930707753E-4</v>
      </c>
      <c r="AG10" s="12">
        <v>0.54603385925292969</v>
      </c>
      <c r="AH10" s="12">
        <v>6.6865682601928711E-2</v>
      </c>
      <c r="AI10" s="12">
        <v>0.23040376603603363</v>
      </c>
      <c r="AJ10" s="12">
        <v>1.9984010607004166E-2</v>
      </c>
      <c r="AK10" s="12">
        <v>0.17226366698741913</v>
      </c>
      <c r="AL10" s="12">
        <v>4.0031231939792633E-2</v>
      </c>
      <c r="AM10" s="12">
        <v>3.1000629067420959E-2</v>
      </c>
      <c r="AN10" s="12">
        <v>9.4283156096935272E-2</v>
      </c>
      <c r="AO10" s="12">
        <v>5.1569310016930103E-3</v>
      </c>
      <c r="AP10" s="12">
        <v>2.8161435693618841E-5</v>
      </c>
      <c r="AQ10" s="12">
        <v>9.5742098987102509E-2</v>
      </c>
      <c r="AR10" s="12">
        <v>0.25781899690628052</v>
      </c>
      <c r="AS10" s="12">
        <v>5.2748478949069977E-2</v>
      </c>
      <c r="AT10" s="12">
        <v>5.3889991249889135E-4</v>
      </c>
    </row>
    <row r="11" spans="1:46" x14ac:dyDescent="0.25">
      <c r="A11" s="12" t="s">
        <v>55</v>
      </c>
      <c r="B11" s="12">
        <v>0.4326930046081543</v>
      </c>
      <c r="C11" s="12">
        <v>0.13966383039951324</v>
      </c>
      <c r="D11" s="12">
        <v>0.17407840490341187</v>
      </c>
      <c r="E11" s="12">
        <v>0.43645688891410828</v>
      </c>
      <c r="F11" s="12">
        <v>0.24980087578296661</v>
      </c>
      <c r="G11" s="12">
        <v>0.54569846391677856</v>
      </c>
      <c r="H11" s="12">
        <v>3.3128544688224792E-2</v>
      </c>
      <c r="I11" s="12">
        <v>0.23236256837844849</v>
      </c>
      <c r="J11" s="12">
        <v>0.17447568476200104</v>
      </c>
      <c r="K11" s="12">
        <v>1.4334755949676037E-2</v>
      </c>
      <c r="L11" s="12">
        <v>2.2837122902274132E-2</v>
      </c>
      <c r="M11" s="12">
        <v>0.47821688652038574</v>
      </c>
      <c r="N11" s="12">
        <v>0.18340432643890381</v>
      </c>
      <c r="O11" s="12">
        <v>0.25886702537536621</v>
      </c>
      <c r="P11" s="12">
        <v>0.15303090214729309</v>
      </c>
      <c r="Q11" s="12">
        <v>0.17149485647678375</v>
      </c>
      <c r="R11" s="12">
        <v>5.6792363524436951E-2</v>
      </c>
      <c r="S11" s="12">
        <v>0.14302784204483032</v>
      </c>
      <c r="T11" s="12">
        <v>0.31220674514770508</v>
      </c>
      <c r="U11" s="12">
        <v>0.16344732046127319</v>
      </c>
      <c r="V11" s="12">
        <v>0.40310186147689819</v>
      </c>
      <c r="W11" s="12">
        <v>0.3942868709564209</v>
      </c>
      <c r="X11" s="12">
        <v>0.20261123776435852</v>
      </c>
      <c r="Y11" s="12">
        <v>0</v>
      </c>
      <c r="Z11" s="12">
        <v>0.11027222871780396</v>
      </c>
      <c r="AA11" s="12">
        <v>1.6288332641124725E-2</v>
      </c>
      <c r="AB11" s="12">
        <v>5.68663589656353E-2</v>
      </c>
      <c r="AC11" s="12">
        <v>0</v>
      </c>
      <c r="AD11" s="12">
        <v>6.4563974738121033E-2</v>
      </c>
      <c r="AE11" s="12">
        <v>2.0518917590379715E-2</v>
      </c>
      <c r="AF11" s="12">
        <v>8.0031268298625946E-3</v>
      </c>
      <c r="AG11" s="12">
        <v>0</v>
      </c>
      <c r="AH11" s="12">
        <v>5.4807137697935104E-2</v>
      </c>
      <c r="AI11" s="12">
        <v>0.15917704999446869</v>
      </c>
      <c r="AJ11" s="12">
        <v>6.4986415207386017E-2</v>
      </c>
      <c r="AK11" s="12">
        <v>0.21162013709545135</v>
      </c>
      <c r="AL11" s="12">
        <v>6.801074743270874E-2</v>
      </c>
      <c r="AM11" s="12">
        <v>1.5657041221857071E-2</v>
      </c>
      <c r="AN11" s="12">
        <v>0.13258519768714905</v>
      </c>
      <c r="AO11" s="12">
        <v>4.3881788849830627E-2</v>
      </c>
      <c r="AP11" s="12">
        <v>8.2246894016861916E-3</v>
      </c>
      <c r="AQ11" s="12">
        <v>3.1043831259012222E-2</v>
      </c>
      <c r="AR11" s="12">
        <v>5.3318578749895096E-2</v>
      </c>
      <c r="AS11" s="12">
        <v>0.21028199791908264</v>
      </c>
      <c r="AT11" s="12">
        <v>1.2124717468395829E-3</v>
      </c>
    </row>
    <row r="12" spans="1:46" x14ac:dyDescent="0.25">
      <c r="A12" s="12" t="s">
        <v>56</v>
      </c>
      <c r="B12" s="12">
        <v>0.4179743230342865</v>
      </c>
      <c r="C12" s="12">
        <v>0.16302154958248138</v>
      </c>
      <c r="D12" s="12">
        <v>0.20504549145698547</v>
      </c>
      <c r="E12" s="12">
        <v>0.43803352117538452</v>
      </c>
      <c r="F12" s="12">
        <v>0.19389943778514862</v>
      </c>
      <c r="G12" s="12">
        <v>0.23177316784858704</v>
      </c>
      <c r="H12" s="12">
        <v>9.4247639179229736E-2</v>
      </c>
      <c r="I12" s="12">
        <v>0.37437105178833008</v>
      </c>
      <c r="J12" s="12">
        <v>0.26555216312408447</v>
      </c>
      <c r="K12" s="12">
        <v>3.4055992960929871E-2</v>
      </c>
      <c r="L12" s="12">
        <v>0</v>
      </c>
      <c r="M12" s="12">
        <v>0.7163538932800293</v>
      </c>
      <c r="N12" s="12">
        <v>0.13060404360294342</v>
      </c>
      <c r="O12" s="12">
        <v>0.130843386054039</v>
      </c>
      <c r="P12" s="12">
        <v>0.3030555248260498</v>
      </c>
      <c r="Q12" s="12">
        <v>0.37056460976600647</v>
      </c>
      <c r="R12" s="12">
        <v>3.1995899975299835E-2</v>
      </c>
      <c r="S12" s="12">
        <v>0.14538803696632385</v>
      </c>
      <c r="T12" s="12">
        <v>8.4235906600952148E-2</v>
      </c>
      <c r="U12" s="12">
        <v>6.476004421710968E-2</v>
      </c>
      <c r="V12" s="12">
        <v>0.42855185270309448</v>
      </c>
      <c r="W12" s="12">
        <v>0.29519110918045044</v>
      </c>
      <c r="X12" s="12">
        <v>0.27625703811645508</v>
      </c>
      <c r="Y12" s="12">
        <v>0.12449389696121216</v>
      </c>
      <c r="Z12" s="12">
        <v>5.6741878390312195E-2</v>
      </c>
      <c r="AA12" s="12">
        <v>1.1141570284962654E-2</v>
      </c>
      <c r="AB12" s="12">
        <v>3.8555026054382324E-2</v>
      </c>
      <c r="AC12" s="12">
        <v>3.3649913966655731E-3</v>
      </c>
      <c r="AD12" s="12">
        <v>0.13176089525222778</v>
      </c>
      <c r="AE12" s="12">
        <v>1.9815452396869659E-2</v>
      </c>
      <c r="AF12" s="12">
        <v>3.5254261456429958E-3</v>
      </c>
      <c r="AG12" s="12">
        <v>0.27103936672210693</v>
      </c>
      <c r="AH12" s="12">
        <v>5.0205077975988388E-2</v>
      </c>
      <c r="AI12" s="12">
        <v>0.1603243499994278</v>
      </c>
      <c r="AJ12" s="12">
        <v>4.5879736542701721E-2</v>
      </c>
      <c r="AK12" s="12">
        <v>0.21308712661266327</v>
      </c>
      <c r="AL12" s="12">
        <v>5.5032882839441299E-2</v>
      </c>
      <c r="AM12" s="12">
        <v>2.6135221123695374E-2</v>
      </c>
      <c r="AN12" s="12">
        <v>0.10376077145338058</v>
      </c>
      <c r="AO12" s="12">
        <v>8.9231826364994049E-2</v>
      </c>
      <c r="AP12" s="12">
        <v>6.7141572944819927E-3</v>
      </c>
      <c r="AQ12" s="12">
        <v>2.4500526487827301E-2</v>
      </c>
      <c r="AR12" s="12">
        <v>5.4158441722393036E-2</v>
      </c>
      <c r="AS12" s="12">
        <v>0.21741729974746704</v>
      </c>
      <c r="AT12" s="12">
        <v>3.7576812319457531E-3</v>
      </c>
    </row>
    <row r="13" spans="1:46" x14ac:dyDescent="0.25">
      <c r="A13" s="12" t="s">
        <v>57</v>
      </c>
      <c r="B13" s="12">
        <v>0.4988580048084259</v>
      </c>
      <c r="C13" s="12">
        <v>0.23915998637676239</v>
      </c>
      <c r="D13" s="12">
        <v>0.20126456022262573</v>
      </c>
      <c r="E13" s="12">
        <v>0.36271107196807861</v>
      </c>
      <c r="F13" s="12">
        <v>0.19686438143253326</v>
      </c>
      <c r="G13" s="12">
        <v>0.12936866283416748</v>
      </c>
      <c r="H13" s="12">
        <v>0.54992473125457764</v>
      </c>
      <c r="I13" s="12">
        <v>5.4612569510936737E-2</v>
      </c>
      <c r="J13" s="12">
        <v>0.11129646003246307</v>
      </c>
      <c r="K13" s="12">
        <v>0.15479761362075806</v>
      </c>
      <c r="L13" s="12">
        <v>2.9842065647244453E-2</v>
      </c>
      <c r="M13" s="12">
        <v>0.49806031584739685</v>
      </c>
      <c r="N13" s="12">
        <v>0.31882503628730774</v>
      </c>
      <c r="O13" s="12">
        <v>0.15125253796577454</v>
      </c>
      <c r="P13" s="12">
        <v>0.10495353490114212</v>
      </c>
      <c r="Q13" s="12">
        <v>0.42045861482620239</v>
      </c>
      <c r="R13" s="12">
        <v>0.19389018416404724</v>
      </c>
      <c r="S13" s="12">
        <v>3.977704793214798E-2</v>
      </c>
      <c r="T13" s="12">
        <v>0.11080022156238556</v>
      </c>
      <c r="U13" s="12">
        <v>0.13012042641639709</v>
      </c>
      <c r="V13" s="12">
        <v>0.40718090534210205</v>
      </c>
      <c r="W13" s="12">
        <v>0.29672032594680786</v>
      </c>
      <c r="X13" s="12">
        <v>0.29609876871109009</v>
      </c>
      <c r="Y13" s="12">
        <v>4.4760602759197354E-4</v>
      </c>
      <c r="Z13" s="12">
        <v>1.131446217186749E-3</v>
      </c>
      <c r="AA13" s="12">
        <v>4.9733079504221678E-4</v>
      </c>
      <c r="AB13" s="12">
        <v>1.0568590369075537E-4</v>
      </c>
      <c r="AC13" s="12">
        <v>1.0568590369075537E-4</v>
      </c>
      <c r="AD13" s="12">
        <v>4.2274361476302147E-4</v>
      </c>
      <c r="AE13" s="12">
        <v>1.0568590369075537E-4</v>
      </c>
      <c r="AF13" s="12">
        <v>0</v>
      </c>
      <c r="AG13" s="12">
        <v>1.5728159341961145E-3</v>
      </c>
      <c r="AH13" s="12">
        <v>6.9697625935077667E-2</v>
      </c>
      <c r="AI13" s="12">
        <v>0.1232307031750679</v>
      </c>
      <c r="AJ13" s="12">
        <v>6.2010325491428375E-2</v>
      </c>
      <c r="AK13" s="12">
        <v>0.22205230593681335</v>
      </c>
      <c r="AL13" s="12">
        <v>4.6783007681369781E-2</v>
      </c>
      <c r="AM13" s="12">
        <v>1.4181880280375481E-2</v>
      </c>
      <c r="AN13" s="12">
        <v>0.17569537460803986</v>
      </c>
      <c r="AO13" s="12">
        <v>2.7062555775046349E-2</v>
      </c>
      <c r="AP13" s="12">
        <v>7.3557454161345959E-3</v>
      </c>
      <c r="AQ13" s="12">
        <v>4.2424369603395462E-2</v>
      </c>
      <c r="AR13" s="12">
        <v>7.1038499474525452E-2</v>
      </c>
      <c r="AS13" s="12">
        <v>0.20614475011825562</v>
      </c>
      <c r="AT13" s="12">
        <v>2.0205115433782339E-3</v>
      </c>
    </row>
    <row r="14" spans="1:46" x14ac:dyDescent="0.25">
      <c r="A14" s="12" t="s">
        <v>58</v>
      </c>
      <c r="B14" s="12">
        <v>0.41145399212837219</v>
      </c>
      <c r="C14" s="12">
        <v>0.12013274431228638</v>
      </c>
      <c r="D14" s="12">
        <v>0.22276565432548523</v>
      </c>
      <c r="E14" s="12">
        <v>0.45291143655776978</v>
      </c>
      <c r="F14" s="12">
        <v>0.20419016480445862</v>
      </c>
      <c r="G14" s="12">
        <v>0.38786125183105469</v>
      </c>
      <c r="H14" s="12">
        <v>6.8316519260406494E-2</v>
      </c>
      <c r="I14" s="12">
        <v>7.0371270179748535E-2</v>
      </c>
      <c r="J14" s="12">
        <v>0.41258615255355835</v>
      </c>
      <c r="K14" s="12">
        <v>6.086479127407074E-2</v>
      </c>
      <c r="L14" s="12">
        <v>3.173343138769269E-4</v>
      </c>
      <c r="M14" s="12">
        <v>0.58336663246154785</v>
      </c>
      <c r="N14" s="12">
        <v>0.21888166666030884</v>
      </c>
      <c r="O14" s="12">
        <v>0.15537160634994507</v>
      </c>
      <c r="P14" s="12">
        <v>0.15087220072746277</v>
      </c>
      <c r="Q14" s="12">
        <v>0.40879166126251221</v>
      </c>
      <c r="R14" s="12">
        <v>0.10332322120666504</v>
      </c>
      <c r="S14" s="12">
        <v>5.6850507855415344E-2</v>
      </c>
      <c r="T14" s="12">
        <v>0.17862436175346375</v>
      </c>
      <c r="U14" s="12">
        <v>0.10153802484273911</v>
      </c>
      <c r="V14" s="12">
        <v>0.46604007482528687</v>
      </c>
      <c r="W14" s="12">
        <v>0.28035050630569458</v>
      </c>
      <c r="X14" s="12">
        <v>0.25360938906669617</v>
      </c>
      <c r="Y14" s="12">
        <v>2.0410500466823578E-2</v>
      </c>
      <c r="Z14" s="12">
        <v>5.6969411671161652E-2</v>
      </c>
      <c r="AA14" s="12">
        <v>6.2614027410745621E-3</v>
      </c>
      <c r="AB14" s="12">
        <v>2.0055942237377167E-2</v>
      </c>
      <c r="AC14" s="12">
        <v>5.0229108892381191E-3</v>
      </c>
      <c r="AD14" s="12">
        <v>5.7607125490903854E-2</v>
      </c>
      <c r="AE14" s="12">
        <v>1.3190065510571003E-2</v>
      </c>
      <c r="AF14" s="12">
        <v>7.0394617505371571E-3</v>
      </c>
      <c r="AG14" s="12">
        <v>0.18674640357494354</v>
      </c>
      <c r="AH14" s="12">
        <v>4.0700662881135941E-2</v>
      </c>
      <c r="AI14" s="12">
        <v>0.12863120436668396</v>
      </c>
      <c r="AJ14" s="12">
        <v>6.9467157125473022E-2</v>
      </c>
      <c r="AK14" s="12">
        <v>0.22652304172515869</v>
      </c>
      <c r="AL14" s="12">
        <v>4.5522347092628479E-2</v>
      </c>
      <c r="AM14" s="12">
        <v>1.1853113770484924E-2</v>
      </c>
      <c r="AN14" s="12">
        <v>0.10775154083967209</v>
      </c>
      <c r="AO14" s="12">
        <v>9.0850450098514557E-2</v>
      </c>
      <c r="AP14" s="12">
        <v>3.5761818289756775E-2</v>
      </c>
      <c r="AQ14" s="12">
        <v>2.6347946375608444E-2</v>
      </c>
      <c r="AR14" s="12">
        <v>6.097811833024025E-2</v>
      </c>
      <c r="AS14" s="12">
        <v>0.19631327688694</v>
      </c>
      <c r="AT14" s="12">
        <v>0</v>
      </c>
    </row>
    <row r="15" spans="1:46" x14ac:dyDescent="0.25">
      <c r="A15" s="12" t="s">
        <v>59</v>
      </c>
      <c r="B15" s="12">
        <v>0.37204957008361816</v>
      </c>
      <c r="C15" s="12">
        <v>5.9244371950626373E-2</v>
      </c>
      <c r="D15" s="12">
        <v>0.16696122288703918</v>
      </c>
      <c r="E15" s="12">
        <v>0.49014300107955933</v>
      </c>
      <c r="F15" s="12">
        <v>0.28365141153335571</v>
      </c>
      <c r="G15" s="12">
        <v>0.49690252542495728</v>
      </c>
      <c r="H15" s="12">
        <v>0.12055088579654694</v>
      </c>
      <c r="I15" s="12">
        <v>0.14919716119766235</v>
      </c>
      <c r="J15" s="12">
        <v>0.22448831796646118</v>
      </c>
      <c r="K15" s="12">
        <v>8.8610909879207611E-3</v>
      </c>
      <c r="L15" s="12">
        <v>8.1088587641716003E-2</v>
      </c>
      <c r="M15" s="12">
        <v>0.56948715448379517</v>
      </c>
      <c r="N15" s="12">
        <v>0.13834130764007568</v>
      </c>
      <c r="O15" s="12">
        <v>0.19654008746147156</v>
      </c>
      <c r="P15" s="12">
        <v>0.10087859630584717</v>
      </c>
      <c r="Q15" s="12">
        <v>0.22010707855224609</v>
      </c>
      <c r="R15" s="12">
        <v>4.5816674828529358E-2</v>
      </c>
      <c r="S15" s="12">
        <v>9.3265950679779053E-2</v>
      </c>
      <c r="T15" s="12">
        <v>0.25866234302520752</v>
      </c>
      <c r="U15" s="12">
        <v>0.281269371509552</v>
      </c>
      <c r="V15" s="12">
        <v>0.47959414124488831</v>
      </c>
      <c r="W15" s="12">
        <v>0.33145022392272949</v>
      </c>
      <c r="X15" s="12">
        <v>0.1889556497335434</v>
      </c>
      <c r="Y15" s="12">
        <v>1.8954109400510788E-2</v>
      </c>
      <c r="Z15" s="12">
        <v>1.3614097610116005E-2</v>
      </c>
      <c r="AA15" s="12">
        <v>7.0775770582258701E-3</v>
      </c>
      <c r="AB15" s="12">
        <v>1.5248497948050499E-2</v>
      </c>
      <c r="AC15" s="12">
        <v>1.9052503630518913E-3</v>
      </c>
      <c r="AD15" s="12">
        <v>5.2163325250148773E-2</v>
      </c>
      <c r="AE15" s="12">
        <v>8.7417252361774445E-3</v>
      </c>
      <c r="AF15" s="12">
        <v>8.397342637181282E-3</v>
      </c>
      <c r="AG15" s="12">
        <v>0.17429354786872864</v>
      </c>
      <c r="AH15" s="12">
        <v>6.6869571805000305E-2</v>
      </c>
      <c r="AI15" s="12">
        <v>0.15964056551456451</v>
      </c>
      <c r="AJ15" s="12">
        <v>3.8686405867338181E-2</v>
      </c>
      <c r="AK15" s="12">
        <v>0.22820428013801575</v>
      </c>
      <c r="AL15" s="12">
        <v>6.5778866410255432E-2</v>
      </c>
      <c r="AM15" s="12">
        <v>1.7580443993210793E-2</v>
      </c>
      <c r="AN15" s="12">
        <v>9.8562754690647125E-2</v>
      </c>
      <c r="AO15" s="12">
        <v>9.8983027040958405E-2</v>
      </c>
      <c r="AP15" s="12">
        <v>4.4754529371857643E-3</v>
      </c>
      <c r="AQ15" s="12">
        <v>3.4192215651273727E-2</v>
      </c>
      <c r="AR15" s="12">
        <v>4.4429026544094086E-2</v>
      </c>
      <c r="AS15" s="12">
        <v>0.2093537300825119</v>
      </c>
      <c r="AT15" s="12">
        <v>1.1324524530209601E-4</v>
      </c>
    </row>
    <row r="16" spans="1:46" x14ac:dyDescent="0.25">
      <c r="A16" s="12" t="s">
        <v>60</v>
      </c>
      <c r="B16" s="12">
        <v>0.50317239761352539</v>
      </c>
      <c r="C16" s="12">
        <v>0.14024555683135986</v>
      </c>
      <c r="D16" s="12">
        <v>0.19330766797065735</v>
      </c>
      <c r="E16" s="12">
        <v>0.500743567943573</v>
      </c>
      <c r="F16" s="12">
        <v>0.16570320725440979</v>
      </c>
      <c r="G16" s="12">
        <v>0.10403209924697876</v>
      </c>
      <c r="H16" s="12">
        <v>7.1573927998542786E-2</v>
      </c>
      <c r="I16" s="12">
        <v>0.2012186199426651</v>
      </c>
      <c r="J16" s="12">
        <v>0.44410008192062378</v>
      </c>
      <c r="K16" s="12">
        <v>0.17907525599002838</v>
      </c>
      <c r="L16" s="12">
        <v>8.8683515787124634E-3</v>
      </c>
      <c r="M16" s="12">
        <v>0.61671888828277588</v>
      </c>
      <c r="N16" s="12">
        <v>0.21559232473373413</v>
      </c>
      <c r="O16" s="12">
        <v>0.13830146193504333</v>
      </c>
      <c r="P16" s="12">
        <v>0.30467516183853149</v>
      </c>
      <c r="Q16" s="12">
        <v>0.43052577972412109</v>
      </c>
      <c r="R16" s="12">
        <v>2.8962133452296257E-2</v>
      </c>
      <c r="S16" s="12">
        <v>0.13286410272121429</v>
      </c>
      <c r="T16" s="12">
        <v>7.5781241059303284E-2</v>
      </c>
      <c r="U16" s="12">
        <v>2.7191594243049622E-2</v>
      </c>
      <c r="V16" s="12">
        <v>0.37383687496185303</v>
      </c>
      <c r="W16" s="12">
        <v>0.39482086896896362</v>
      </c>
      <c r="X16" s="12">
        <v>0.23134227097034454</v>
      </c>
      <c r="Y16" s="12">
        <v>2.5977242738008499E-2</v>
      </c>
      <c r="Z16" s="12">
        <v>0.10697920620441437</v>
      </c>
      <c r="AA16" s="12">
        <v>3.1505994498729706E-2</v>
      </c>
      <c r="AB16" s="12">
        <v>0.16985943913459778</v>
      </c>
      <c r="AC16" s="12">
        <v>0</v>
      </c>
      <c r="AD16" s="12">
        <v>0.1189054399728775</v>
      </c>
      <c r="AE16" s="12">
        <v>1.7658457159996033E-2</v>
      </c>
      <c r="AF16" s="12">
        <v>5.6912442669272423E-3</v>
      </c>
      <c r="AG16" s="12">
        <v>0.36959004402160645</v>
      </c>
      <c r="AH16" s="12">
        <v>5.1547888666391373E-2</v>
      </c>
      <c r="AI16" s="12">
        <v>0.112840436398983</v>
      </c>
      <c r="AJ16" s="12">
        <v>4.8339549452066422E-2</v>
      </c>
      <c r="AK16" s="12">
        <v>0.22878369688987732</v>
      </c>
      <c r="AL16" s="12">
        <v>4.5266907662153244E-2</v>
      </c>
      <c r="AM16" s="12">
        <v>1.1161576025187969E-2</v>
      </c>
      <c r="AN16" s="12">
        <v>9.7119301557540894E-2</v>
      </c>
      <c r="AO16" s="12">
        <v>0.17437106370925903</v>
      </c>
      <c r="AP16" s="12">
        <v>7.0622535422444344E-3</v>
      </c>
      <c r="AQ16" s="12">
        <v>2.8427405282855034E-2</v>
      </c>
      <c r="AR16" s="12">
        <v>4.3459672480821609E-2</v>
      </c>
      <c r="AS16" s="12">
        <v>0.2031465470790863</v>
      </c>
      <c r="AT16" s="12">
        <v>2.1638797988998704E-5</v>
      </c>
    </row>
    <row r="17" spans="1:46" x14ac:dyDescent="0.25">
      <c r="A17" s="12" t="s">
        <v>61</v>
      </c>
      <c r="B17" s="12">
        <v>0.49857166409492493</v>
      </c>
      <c r="C17" s="12">
        <v>0.11553060263395309</v>
      </c>
      <c r="D17" s="12">
        <v>0.23608884215354919</v>
      </c>
      <c r="E17" s="12">
        <v>0.50413477420806885</v>
      </c>
      <c r="F17" s="12">
        <v>0.14424580335617065</v>
      </c>
      <c r="G17" s="12">
        <v>0.29526591300964355</v>
      </c>
      <c r="H17" s="12">
        <v>8.6872443556785583E-2</v>
      </c>
      <c r="I17" s="12">
        <v>0.25726336240768433</v>
      </c>
      <c r="J17" s="12">
        <v>0.33399271965026855</v>
      </c>
      <c r="K17" s="12">
        <v>2.6605583727359772E-2</v>
      </c>
      <c r="L17" s="12">
        <v>3.8547699805349112E-3</v>
      </c>
      <c r="M17" s="12">
        <v>0.66893601417541504</v>
      </c>
      <c r="N17" s="12">
        <v>0.15756639838218689</v>
      </c>
      <c r="O17" s="12">
        <v>0.14703533053398132</v>
      </c>
      <c r="P17" s="12">
        <v>8.7827831506729126E-2</v>
      </c>
      <c r="Q17" s="12">
        <v>0.353138267993927</v>
      </c>
      <c r="R17" s="12">
        <v>0.13435888290405273</v>
      </c>
      <c r="S17" s="12">
        <v>7.2478592395782471E-2</v>
      </c>
      <c r="T17" s="12">
        <v>0.22106561064720154</v>
      </c>
      <c r="U17" s="12">
        <v>0.13113081455230713</v>
      </c>
      <c r="V17" s="12">
        <v>0.49173170328140259</v>
      </c>
      <c r="W17" s="12">
        <v>0.33978283405303955</v>
      </c>
      <c r="X17" s="12">
        <v>0.16848543286323547</v>
      </c>
      <c r="Y17" s="12">
        <v>1.3363394886255264E-2</v>
      </c>
      <c r="Z17" s="12">
        <v>1.5464928932487965E-2</v>
      </c>
      <c r="AA17" s="12">
        <v>4.5081861317157745E-3</v>
      </c>
      <c r="AB17" s="12">
        <v>1.9959695637226105E-2</v>
      </c>
      <c r="AC17" s="12">
        <v>1.4212769456207752E-3</v>
      </c>
      <c r="AD17" s="12">
        <v>5.0502557307481766E-2</v>
      </c>
      <c r="AE17" s="12">
        <v>2.8724600560963154E-3</v>
      </c>
      <c r="AF17" s="12">
        <v>2.8355512768030167E-3</v>
      </c>
      <c r="AG17" s="12">
        <v>6.9235257804393768E-2</v>
      </c>
      <c r="AH17" s="12">
        <v>3.9898455142974854E-2</v>
      </c>
      <c r="AI17" s="12">
        <v>9.1754592955112457E-2</v>
      </c>
      <c r="AJ17" s="12">
        <v>5.2102036774158478E-2</v>
      </c>
      <c r="AK17" s="12">
        <v>0.24281595647335052</v>
      </c>
      <c r="AL17" s="12">
        <v>7.2582662105560303E-2</v>
      </c>
      <c r="AM17" s="12">
        <v>1.3607783243060112E-2</v>
      </c>
      <c r="AN17" s="12">
        <v>8.7813138961791992E-2</v>
      </c>
      <c r="AO17" s="12">
        <v>0.14620485901832581</v>
      </c>
      <c r="AP17" s="12">
        <v>1.5288184396922588E-2</v>
      </c>
      <c r="AQ17" s="12">
        <v>2.6665469631552696E-2</v>
      </c>
      <c r="AR17" s="12">
        <v>4.3467406183481216E-2</v>
      </c>
      <c r="AS17" s="12">
        <v>0.20769794285297394</v>
      </c>
      <c r="AT17" s="12">
        <v>0</v>
      </c>
    </row>
    <row r="18" spans="1:46" x14ac:dyDescent="0.25">
      <c r="A18" s="12" t="s">
        <v>62</v>
      </c>
      <c r="B18" s="12">
        <v>0.45668372511863708</v>
      </c>
      <c r="C18" s="12">
        <v>0.16464316844940186</v>
      </c>
      <c r="D18" s="12">
        <v>0.20935797691345215</v>
      </c>
      <c r="E18" s="12">
        <v>0.4522911012172699</v>
      </c>
      <c r="F18" s="12">
        <v>0.1737077534198761</v>
      </c>
      <c r="G18" s="12">
        <v>0.36492788791656494</v>
      </c>
      <c r="H18" s="12">
        <v>8.7129011750221252E-2</v>
      </c>
      <c r="I18" s="12">
        <v>0.12981738150119781</v>
      </c>
      <c r="J18" s="12">
        <v>0.3609662652015686</v>
      </c>
      <c r="K18" s="12">
        <v>5.7159453630447388E-2</v>
      </c>
      <c r="L18" s="12">
        <v>3.7344975862652063E-3</v>
      </c>
      <c r="M18" s="12">
        <v>0.70457029342651367</v>
      </c>
      <c r="N18" s="12">
        <v>0.13997745513916016</v>
      </c>
      <c r="O18" s="12">
        <v>0.13939556479454041</v>
      </c>
      <c r="P18" s="12">
        <v>0.2312278151512146</v>
      </c>
      <c r="Q18" s="12">
        <v>0.3579699695110321</v>
      </c>
      <c r="R18" s="12">
        <v>1.605934277176857E-2</v>
      </c>
      <c r="S18" s="12">
        <v>0.24827441573143005</v>
      </c>
      <c r="T18" s="12">
        <v>0.11514796316623688</v>
      </c>
      <c r="U18" s="12">
        <v>3.1320497393608093E-2</v>
      </c>
      <c r="V18" s="12">
        <v>0.54448473453521729</v>
      </c>
      <c r="W18" s="12">
        <v>0.25830253958702087</v>
      </c>
      <c r="X18" s="12">
        <v>0.19721275568008423</v>
      </c>
      <c r="Y18" s="12">
        <v>7.4760762799996883E-5</v>
      </c>
      <c r="Z18" s="12">
        <v>1.4251720160245895E-2</v>
      </c>
      <c r="AA18" s="12">
        <v>0</v>
      </c>
      <c r="AB18" s="12">
        <v>7.4760762799996883E-5</v>
      </c>
      <c r="AC18" s="12">
        <v>0</v>
      </c>
      <c r="AD18" s="12">
        <v>4.3129298835992813E-2</v>
      </c>
      <c r="AE18" s="12">
        <v>0</v>
      </c>
      <c r="AF18" s="12">
        <v>7.4760762799996883E-5</v>
      </c>
      <c r="AG18" s="12">
        <v>8.8954299688339233E-2</v>
      </c>
      <c r="AH18" s="12">
        <v>4.5215889811515808E-2</v>
      </c>
      <c r="AI18" s="12">
        <v>0.12857335805892944</v>
      </c>
      <c r="AJ18" s="12">
        <v>4.7151088714599609E-2</v>
      </c>
      <c r="AK18" s="12">
        <v>0.24888603389263153</v>
      </c>
      <c r="AL18" s="12">
        <v>5.4528571665287018E-2</v>
      </c>
      <c r="AM18" s="12">
        <v>1.4162855222821236E-2</v>
      </c>
      <c r="AN18" s="12">
        <v>9.1685868799686432E-2</v>
      </c>
      <c r="AO18" s="12">
        <v>0.11977291107177734</v>
      </c>
      <c r="AP18" s="12">
        <v>1.394745334982872E-2</v>
      </c>
      <c r="AQ18" s="12">
        <v>2.4390477687120438E-2</v>
      </c>
      <c r="AR18" s="12">
        <v>5.9834912419319153E-2</v>
      </c>
      <c r="AS18" s="12">
        <v>0.19706648588180542</v>
      </c>
      <c r="AT18" s="12">
        <v>0</v>
      </c>
    </row>
    <row r="19" spans="1:46" x14ac:dyDescent="0.25">
      <c r="A19" s="12" t="s">
        <v>63</v>
      </c>
      <c r="B19" s="12">
        <v>0.51422762870788574</v>
      </c>
      <c r="C19" s="12">
        <v>3.8870006799697876E-2</v>
      </c>
      <c r="D19" s="12">
        <v>0.20426911115646362</v>
      </c>
      <c r="E19" s="12">
        <v>0.58692097663879395</v>
      </c>
      <c r="F19" s="12">
        <v>0.16993990540504456</v>
      </c>
      <c r="G19" s="12">
        <v>0.13392221927642822</v>
      </c>
      <c r="H19" s="12">
        <v>5.6131552904844284E-2</v>
      </c>
      <c r="I19" s="12">
        <v>0.18681332468986511</v>
      </c>
      <c r="J19" s="12">
        <v>0.59579163789749146</v>
      </c>
      <c r="K19" s="12">
        <v>2.7341259643435478E-2</v>
      </c>
      <c r="L19" s="12">
        <v>1.9164111465215683E-2</v>
      </c>
      <c r="M19" s="12">
        <v>0.41895473003387451</v>
      </c>
      <c r="N19" s="12">
        <v>0.53363054990768433</v>
      </c>
      <c r="O19" s="12">
        <v>2.8250629082322121E-2</v>
      </c>
      <c r="P19" s="12">
        <v>0.30527383089065552</v>
      </c>
      <c r="Q19" s="12">
        <v>0.45459151268005371</v>
      </c>
      <c r="R19" s="12">
        <v>4.1021525859832764E-2</v>
      </c>
      <c r="S19" s="12">
        <v>3.1741168349981308E-2</v>
      </c>
      <c r="T19" s="12">
        <v>0.10570020973682404</v>
      </c>
      <c r="U19" s="12">
        <v>6.1671778559684753E-2</v>
      </c>
      <c r="V19" s="12">
        <v>0.29242748022079468</v>
      </c>
      <c r="W19" s="12">
        <v>0.26779410243034363</v>
      </c>
      <c r="X19" s="12">
        <v>0.43977838754653931</v>
      </c>
      <c r="Y19" s="12">
        <v>0.17052257061004639</v>
      </c>
      <c r="Z19" s="12">
        <v>0.13632838428020477</v>
      </c>
      <c r="AA19" s="12">
        <v>2.6246603578329086E-2</v>
      </c>
      <c r="AB19" s="12">
        <v>7.0562563836574554E-2</v>
      </c>
      <c r="AC19" s="12">
        <v>1.0961371473968029E-2</v>
      </c>
      <c r="AD19" s="12">
        <v>0.19391629099845886</v>
      </c>
      <c r="AE19" s="12">
        <v>2.368500642478466E-2</v>
      </c>
      <c r="AF19" s="12">
        <v>1.2899287045001984E-2</v>
      </c>
      <c r="AG19" s="12">
        <v>0.44286179542541504</v>
      </c>
      <c r="AH19" s="12">
        <v>5.3765356540679932E-2</v>
      </c>
      <c r="AI19" s="12">
        <v>0.11571291834115982</v>
      </c>
      <c r="AJ19" s="12">
        <v>4.3011847883462906E-2</v>
      </c>
      <c r="AK19" s="12">
        <v>0.23819057643413544</v>
      </c>
      <c r="AL19" s="12">
        <v>5.1184039562940598E-2</v>
      </c>
      <c r="AM19" s="12">
        <v>1.2882090173661709E-2</v>
      </c>
      <c r="AN19" s="12">
        <v>0.10085263848304749</v>
      </c>
      <c r="AO19" s="12">
        <v>0.13234908878803253</v>
      </c>
      <c r="AP19" s="12">
        <v>9.4918692484498024E-3</v>
      </c>
      <c r="AQ19" s="12">
        <v>2.3654576390981674E-2</v>
      </c>
      <c r="AR19" s="12">
        <v>4.8262618482112885E-2</v>
      </c>
      <c r="AS19" s="12">
        <v>0.2241731584072113</v>
      </c>
      <c r="AT19" s="12">
        <v>2.3459360818378627E-4</v>
      </c>
    </row>
    <row r="20" spans="1:46" x14ac:dyDescent="0.25">
      <c r="A20" s="12" t="s">
        <v>64</v>
      </c>
      <c r="B20" s="12">
        <v>0.50938963890075684</v>
      </c>
      <c r="C20" s="12">
        <v>0.18756666779518127</v>
      </c>
      <c r="D20" s="12">
        <v>0.19660298526287079</v>
      </c>
      <c r="E20" s="12">
        <v>0.46715655922889709</v>
      </c>
      <c r="F20" s="12">
        <v>0.14867377281188965</v>
      </c>
      <c r="G20" s="12">
        <v>0.22479934990406036</v>
      </c>
      <c r="H20" s="12">
        <v>3.2978933304548264E-2</v>
      </c>
      <c r="I20" s="12">
        <v>0.43396031856536865</v>
      </c>
      <c r="J20" s="12">
        <v>0.2834433913230896</v>
      </c>
      <c r="K20" s="12">
        <v>2.4818027392029762E-2</v>
      </c>
      <c r="L20" s="12">
        <v>0</v>
      </c>
      <c r="M20" s="12">
        <v>0.79834955930709839</v>
      </c>
      <c r="N20" s="12">
        <v>7.6350867748260498E-2</v>
      </c>
      <c r="O20" s="12">
        <v>7.1026936173439026E-2</v>
      </c>
      <c r="P20" s="12">
        <v>0.35263824462890625</v>
      </c>
      <c r="Q20" s="12">
        <v>0.38780307769775391</v>
      </c>
      <c r="R20" s="12">
        <v>3.3722944557666779E-2</v>
      </c>
      <c r="S20" s="12">
        <v>8.7441056966781616E-2</v>
      </c>
      <c r="T20" s="12">
        <v>9.3482695519924164E-2</v>
      </c>
      <c r="U20" s="12">
        <v>4.4911991804838181E-2</v>
      </c>
      <c r="V20" s="12">
        <v>0.28119614720344543</v>
      </c>
      <c r="W20" s="12">
        <v>0.45036053657531738</v>
      </c>
      <c r="X20" s="12">
        <v>0.26844334602355957</v>
      </c>
      <c r="Y20" s="12">
        <v>3.0510928481817245E-2</v>
      </c>
      <c r="Z20" s="12">
        <v>1.1537144891917706E-2</v>
      </c>
      <c r="AA20" s="12">
        <v>2.6679472284740768E-5</v>
      </c>
      <c r="AB20" s="12">
        <v>4.8328328877687454E-2</v>
      </c>
      <c r="AC20" s="12">
        <v>5.7740492047742009E-4</v>
      </c>
      <c r="AD20" s="12">
        <v>7.9091906547546387E-2</v>
      </c>
      <c r="AE20" s="12">
        <v>3.3748478163033724E-3</v>
      </c>
      <c r="AF20" s="12">
        <v>9.0340469032526016E-3</v>
      </c>
      <c r="AG20" s="12">
        <v>0.10760386288166046</v>
      </c>
      <c r="AH20" s="12">
        <v>6.4334899187088013E-2</v>
      </c>
      <c r="AI20" s="12">
        <v>0.11646489799022675</v>
      </c>
      <c r="AJ20" s="12">
        <v>7.3529638350009918E-2</v>
      </c>
      <c r="AK20" s="12">
        <v>0.25387659668922424</v>
      </c>
      <c r="AL20" s="12">
        <v>4.5601427555084229E-2</v>
      </c>
      <c r="AM20" s="12">
        <v>1.2920047156512737E-2</v>
      </c>
      <c r="AN20" s="12">
        <v>0.11910414695739746</v>
      </c>
      <c r="AO20" s="12">
        <v>7.290203869342804E-2</v>
      </c>
      <c r="AP20" s="12">
        <v>2.2153880447149277E-2</v>
      </c>
      <c r="AQ20" s="12">
        <v>2.4214738979935646E-2</v>
      </c>
      <c r="AR20" s="12">
        <v>5.2640657871961594E-2</v>
      </c>
      <c r="AS20" s="12">
        <v>0.20656214654445648</v>
      </c>
      <c r="AT20" s="12">
        <v>2.9812908906023949E-5</v>
      </c>
    </row>
    <row r="21" spans="1:46" x14ac:dyDescent="0.25">
      <c r="A21" s="12" t="s">
        <v>65</v>
      </c>
      <c r="B21" s="12">
        <v>0.42543703317642212</v>
      </c>
      <c r="C21" s="12">
        <v>0.12982553243637085</v>
      </c>
      <c r="D21" s="12">
        <v>0.22673770785331726</v>
      </c>
      <c r="E21" s="12">
        <v>0.44558367133140564</v>
      </c>
      <c r="F21" s="12">
        <v>0.19785308837890625</v>
      </c>
      <c r="G21" s="12">
        <v>5.6340314447879791E-2</v>
      </c>
      <c r="H21" s="12">
        <v>3.9578832685947418E-2</v>
      </c>
      <c r="I21" s="12">
        <v>0.34987369179725647</v>
      </c>
      <c r="J21" s="12">
        <v>0.51836502552032471</v>
      </c>
      <c r="K21" s="12">
        <v>3.5842090845108032E-2</v>
      </c>
      <c r="L21" s="12">
        <v>7.3714123573154211E-4</v>
      </c>
      <c r="M21" s="12">
        <v>0.56523174047470093</v>
      </c>
      <c r="N21" s="12">
        <v>0.20310378074645996</v>
      </c>
      <c r="O21" s="12">
        <v>0.19837895035743713</v>
      </c>
      <c r="P21" s="12">
        <v>6.5187424421310425E-2</v>
      </c>
      <c r="Q21" s="12">
        <v>0.38186472654342651</v>
      </c>
      <c r="R21" s="12">
        <v>0.17606779932975769</v>
      </c>
      <c r="S21" s="12">
        <v>6.4773499965667725E-2</v>
      </c>
      <c r="T21" s="12">
        <v>0.19510515034198761</v>
      </c>
      <c r="U21" s="12">
        <v>0.11700140684843063</v>
      </c>
      <c r="V21" s="12">
        <v>0.34125971794128418</v>
      </c>
      <c r="W21" s="12">
        <v>0.29544001817703247</v>
      </c>
      <c r="X21" s="12">
        <v>0.36330026388168335</v>
      </c>
      <c r="Y21" s="12">
        <v>0.11451400816440582</v>
      </c>
      <c r="Z21" s="12">
        <v>0.11256805807352066</v>
      </c>
      <c r="AA21" s="12">
        <v>4.5996986329555511E-2</v>
      </c>
      <c r="AB21" s="12">
        <v>4.3465092778205872E-2</v>
      </c>
      <c r="AC21" s="12">
        <v>2.1698947995901108E-2</v>
      </c>
      <c r="AD21" s="12">
        <v>0.14056414365768433</v>
      </c>
      <c r="AE21" s="12">
        <v>1.0358590632677078E-2</v>
      </c>
      <c r="AF21" s="12">
        <v>4.6533318236470222E-3</v>
      </c>
      <c r="AG21" s="12">
        <v>0.67322099208831787</v>
      </c>
      <c r="AH21" s="12">
        <v>4.0632836520671844E-2</v>
      </c>
      <c r="AI21" s="12">
        <v>0.1170027032494545</v>
      </c>
      <c r="AJ21" s="12">
        <v>5.1661204546689987E-2</v>
      </c>
      <c r="AK21" s="12">
        <v>0.27856269478797913</v>
      </c>
      <c r="AL21" s="12">
        <v>5.1143605262041092E-2</v>
      </c>
      <c r="AM21" s="12">
        <v>1.207408495247364E-2</v>
      </c>
      <c r="AN21" s="12">
        <v>0.1039411649107933</v>
      </c>
      <c r="AO21" s="12">
        <v>9.6520312130451202E-2</v>
      </c>
      <c r="AP21" s="12">
        <v>1.2545333243906498E-2</v>
      </c>
      <c r="AQ21" s="12">
        <v>2.8424030169844627E-2</v>
      </c>
      <c r="AR21" s="12">
        <v>4.5727159827947617E-2</v>
      </c>
      <c r="AS21" s="12">
        <v>0.20066900551319122</v>
      </c>
      <c r="AT21" s="12">
        <v>1.7286754446104169E-3</v>
      </c>
    </row>
    <row r="22" spans="1:46" x14ac:dyDescent="0.25">
      <c r="A22" s="12" t="s">
        <v>66</v>
      </c>
      <c r="B22" s="12">
        <v>0.44452682137489319</v>
      </c>
      <c r="C22" s="12">
        <v>4.9292035400867462E-2</v>
      </c>
      <c r="D22" s="12">
        <v>0.18535438179969788</v>
      </c>
      <c r="E22" s="12">
        <v>0.55197954177856445</v>
      </c>
      <c r="F22" s="12">
        <v>0.21337403357028961</v>
      </c>
      <c r="G22" s="12">
        <v>0.45992881059646606</v>
      </c>
      <c r="H22" s="12">
        <v>8.0306366086006165E-2</v>
      </c>
      <c r="I22" s="12">
        <v>0.32703578472137451</v>
      </c>
      <c r="J22" s="12">
        <v>0.11967016011476517</v>
      </c>
      <c r="K22" s="12">
        <v>1.3058862648904324E-2</v>
      </c>
      <c r="L22" s="12">
        <v>1.7134144902229309E-2</v>
      </c>
      <c r="M22" s="12">
        <v>0.63013553619384766</v>
      </c>
      <c r="N22" s="12">
        <v>0.17430120706558228</v>
      </c>
      <c r="O22" s="12">
        <v>0.16539272665977478</v>
      </c>
      <c r="P22" s="12">
        <v>0.13664147257804871</v>
      </c>
      <c r="Q22" s="12">
        <v>0.24261343479156494</v>
      </c>
      <c r="R22" s="12">
        <v>4.0116194635629654E-2</v>
      </c>
      <c r="S22" s="12">
        <v>8.8357344269752502E-2</v>
      </c>
      <c r="T22" s="12">
        <v>0.29061853885650635</v>
      </c>
      <c r="U22" s="12">
        <v>0.20165297389030457</v>
      </c>
      <c r="V22" s="12">
        <v>0.45302754640579224</v>
      </c>
      <c r="W22" s="12">
        <v>0.25653809309005737</v>
      </c>
      <c r="X22" s="12">
        <v>0.29043436050415039</v>
      </c>
      <c r="Y22" s="12">
        <v>1.5572777017951012E-2</v>
      </c>
      <c r="Z22" s="12">
        <v>2.9039213433861732E-2</v>
      </c>
      <c r="AA22" s="12">
        <v>9.3605080619454384E-3</v>
      </c>
      <c r="AB22" s="12">
        <v>2.2341970354318619E-2</v>
      </c>
      <c r="AC22" s="12">
        <v>8.9492066763341427E-4</v>
      </c>
      <c r="AD22" s="12">
        <v>4.733334481716156E-2</v>
      </c>
      <c r="AE22" s="12">
        <v>5.4713478311896324E-3</v>
      </c>
      <c r="AF22" s="12">
        <v>2.1475506946444511E-3</v>
      </c>
      <c r="AG22" s="12">
        <v>2.0123887807130814E-2</v>
      </c>
      <c r="AH22" s="12">
        <v>5.0985850393772125E-2</v>
      </c>
      <c r="AI22" s="12">
        <v>0.17659297585487366</v>
      </c>
      <c r="AJ22" s="12">
        <v>6.2751501798629761E-2</v>
      </c>
      <c r="AK22" s="12">
        <v>0.24625855684280396</v>
      </c>
      <c r="AL22" s="12">
        <v>5.1031827926635742E-2</v>
      </c>
      <c r="AM22" s="12">
        <v>1.4592826366424561E-2</v>
      </c>
      <c r="AN22" s="12">
        <v>9.5678359270095825E-2</v>
      </c>
      <c r="AO22" s="12">
        <v>4.2473990470170975E-2</v>
      </c>
      <c r="AP22" s="12">
        <v>2.7522232849150896E-3</v>
      </c>
      <c r="AQ22" s="12">
        <v>3.2844681292772293E-2</v>
      </c>
      <c r="AR22" s="12">
        <v>9.4267949461936951E-2</v>
      </c>
      <c r="AS22" s="12">
        <v>0.18072153627872467</v>
      </c>
      <c r="AT22" s="12">
        <v>3.3571715903235599E-5</v>
      </c>
    </row>
    <row r="23" spans="1:46" x14ac:dyDescent="0.25">
      <c r="A23" s="12" t="s">
        <v>67</v>
      </c>
      <c r="B23" s="12">
        <v>0.3573334813117981</v>
      </c>
      <c r="C23" s="12">
        <v>3.3235352486371994E-2</v>
      </c>
      <c r="D23" s="12">
        <v>0.13135385513305664</v>
      </c>
      <c r="E23" s="12">
        <v>0.56685376167297363</v>
      </c>
      <c r="F23" s="12">
        <v>0.26855701208114624</v>
      </c>
      <c r="G23" s="12">
        <v>0.47474783658981323</v>
      </c>
      <c r="H23" s="12">
        <v>9.5667734742164612E-2</v>
      </c>
      <c r="I23" s="12">
        <v>0.21760034561157227</v>
      </c>
      <c r="J23" s="12">
        <v>0.20136582851409912</v>
      </c>
      <c r="K23" s="12">
        <v>1.0618250817060471E-2</v>
      </c>
      <c r="L23" s="12">
        <v>0</v>
      </c>
      <c r="M23" s="12">
        <v>0.5362699031829834</v>
      </c>
      <c r="N23" s="12">
        <v>0.20700564980506897</v>
      </c>
      <c r="O23" s="12">
        <v>0.24559271335601807</v>
      </c>
      <c r="P23" s="12">
        <v>3.0184566974639893E-2</v>
      </c>
      <c r="Q23" s="12">
        <v>0.17022046446800232</v>
      </c>
      <c r="R23" s="12">
        <v>0.11827878654003143</v>
      </c>
      <c r="S23" s="12">
        <v>0.28896903991699219</v>
      </c>
      <c r="T23" s="12">
        <v>0.2413916289806366</v>
      </c>
      <c r="U23" s="12">
        <v>0.15095549821853638</v>
      </c>
      <c r="V23" s="12">
        <v>0.5520707368850708</v>
      </c>
      <c r="W23" s="12">
        <v>0.30139249563217163</v>
      </c>
      <c r="X23" s="12">
        <v>0.14653678238391876</v>
      </c>
      <c r="Y23" s="12">
        <v>1.0915728285908699E-2</v>
      </c>
      <c r="Z23" s="12">
        <v>1.4620726928114891E-2</v>
      </c>
      <c r="AA23" s="12">
        <v>4.92823775857687E-3</v>
      </c>
      <c r="AB23" s="12">
        <v>1.8172696232795715E-2</v>
      </c>
      <c r="AC23" s="12">
        <v>7.0679187774658203E-4</v>
      </c>
      <c r="AD23" s="12">
        <v>6.3584804534912109E-2</v>
      </c>
      <c r="AE23" s="12">
        <v>5.9431069530546665E-3</v>
      </c>
      <c r="AF23" s="12">
        <v>3.9266212843358517E-4</v>
      </c>
      <c r="AG23" s="12">
        <v>0.25448179244995117</v>
      </c>
      <c r="AH23" s="12">
        <v>5.894104391336441E-2</v>
      </c>
      <c r="AI23" s="12">
        <v>0.17317911982536316</v>
      </c>
      <c r="AJ23" s="12">
        <v>4.5919429510831833E-2</v>
      </c>
      <c r="AK23" s="12">
        <v>0.28707629442214966</v>
      </c>
      <c r="AL23" s="12">
        <v>6.2421288341283798E-2</v>
      </c>
      <c r="AM23" s="12">
        <v>2.7979929000139236E-2</v>
      </c>
      <c r="AN23" s="12">
        <v>9.4221368432044983E-2</v>
      </c>
      <c r="AO23" s="12">
        <v>6.8406909704208374E-2</v>
      </c>
      <c r="AP23" s="12">
        <v>3.1220554374158382E-3</v>
      </c>
      <c r="AQ23" s="12">
        <v>3.1912092119455338E-2</v>
      </c>
      <c r="AR23" s="12">
        <v>4.0170695632696152E-2</v>
      </c>
      <c r="AS23" s="12">
        <v>0.16559076309204102</v>
      </c>
      <c r="AT23" s="12">
        <v>0</v>
      </c>
    </row>
    <row r="24" spans="1:46" x14ac:dyDescent="0.25">
      <c r="A24" s="12" t="s">
        <v>68</v>
      </c>
      <c r="B24" s="12">
        <v>0.50453996658325195</v>
      </c>
      <c r="C24" s="12">
        <v>3.9741162210702896E-2</v>
      </c>
      <c r="D24" s="12">
        <v>0.21889187395572662</v>
      </c>
      <c r="E24" s="12">
        <v>0.54034292697906494</v>
      </c>
      <c r="F24" s="12">
        <v>0.20102408528327942</v>
      </c>
      <c r="G24" s="12">
        <v>0.16393584012985229</v>
      </c>
      <c r="H24" s="12">
        <v>9.1768518090248108E-2</v>
      </c>
      <c r="I24" s="12">
        <v>0.31028544902801514</v>
      </c>
      <c r="J24" s="12">
        <v>0.41195684671401978</v>
      </c>
      <c r="K24" s="12">
        <v>2.2053372114896774E-2</v>
      </c>
      <c r="L24" s="12">
        <v>1.4882242307066917E-2</v>
      </c>
      <c r="M24" s="12">
        <v>0.80425965785980225</v>
      </c>
      <c r="N24" s="12">
        <v>6.6796079277992249E-2</v>
      </c>
      <c r="O24" s="12">
        <v>9.9809080362319946E-2</v>
      </c>
      <c r="P24" s="12">
        <v>0.3008195161819458</v>
      </c>
      <c r="Q24" s="12">
        <v>0.29212164878845215</v>
      </c>
      <c r="R24" s="12">
        <v>6.3082382082939148E-2</v>
      </c>
      <c r="S24" s="12">
        <v>5.4172176867723465E-2</v>
      </c>
      <c r="T24" s="12">
        <v>0.16584658622741699</v>
      </c>
      <c r="U24" s="12">
        <v>0.12395767122507095</v>
      </c>
      <c r="V24" s="12">
        <v>0.27350068092346191</v>
      </c>
      <c r="W24" s="12">
        <v>0.2525920569896698</v>
      </c>
      <c r="X24" s="12">
        <v>0.4739072322845459</v>
      </c>
      <c r="Y24" s="12">
        <v>3.0667230486869812E-2</v>
      </c>
      <c r="Z24" s="12">
        <v>8.1356287002563477E-2</v>
      </c>
      <c r="AA24" s="12">
        <v>1.762409508228302E-2</v>
      </c>
      <c r="AB24" s="12">
        <v>5.3719192743301392E-2</v>
      </c>
      <c r="AC24" s="12">
        <v>7.1779866702854633E-3</v>
      </c>
      <c r="AD24" s="12">
        <v>6.4388856291770935E-2</v>
      </c>
      <c r="AE24" s="12">
        <v>1.2060588225722313E-2</v>
      </c>
      <c r="AF24" s="12">
        <v>5.4282089695334435E-3</v>
      </c>
      <c r="AG24" s="12">
        <v>0.25168487429618835</v>
      </c>
      <c r="AH24" s="12">
        <v>6.9413833320140839E-2</v>
      </c>
      <c r="AI24" s="12">
        <v>0.15135358273983002</v>
      </c>
      <c r="AJ24" s="12">
        <v>4.1586793959140778E-2</v>
      </c>
      <c r="AK24" s="12">
        <v>0.23330849409103394</v>
      </c>
      <c r="AL24" s="12">
        <v>5.0073031336069107E-2</v>
      </c>
      <c r="AM24" s="12">
        <v>1.3784559443593025E-2</v>
      </c>
      <c r="AN24" s="12">
        <v>9.4167344272136688E-2</v>
      </c>
      <c r="AO24" s="12">
        <v>0.14177201688289642</v>
      </c>
      <c r="AP24" s="12">
        <v>8.4694325923919678E-3</v>
      </c>
      <c r="AQ24" s="12">
        <v>3.0603183433413506E-2</v>
      </c>
      <c r="AR24" s="12">
        <v>4.1368342936038971E-2</v>
      </c>
      <c r="AS24" s="12">
        <v>0.19107900559902191</v>
      </c>
      <c r="AT24" s="12">
        <v>2.4342113174498081E-3</v>
      </c>
    </row>
    <row r="25" spans="1:46" x14ac:dyDescent="0.25">
      <c r="A25" s="12" t="s">
        <v>69</v>
      </c>
      <c r="B25" s="12">
        <v>0.42079868912696838</v>
      </c>
      <c r="C25" s="12">
        <v>4.042370617389679E-2</v>
      </c>
      <c r="D25" s="12">
        <v>0.17904743552207947</v>
      </c>
      <c r="E25" s="12">
        <v>0.5535581111907959</v>
      </c>
      <c r="F25" s="12">
        <v>0.22697074711322784</v>
      </c>
      <c r="G25" s="12">
        <v>0.22520247101783752</v>
      </c>
      <c r="H25" s="12">
        <v>0.14399129152297974</v>
      </c>
      <c r="I25" s="12">
        <v>0.38842439651489258</v>
      </c>
      <c r="J25" s="12">
        <v>0.19217565655708313</v>
      </c>
      <c r="K25" s="12">
        <v>5.0206191837787628E-2</v>
      </c>
      <c r="L25" s="12">
        <v>2.8440473601222038E-2</v>
      </c>
      <c r="M25" s="12">
        <v>0.26345252990722656</v>
      </c>
      <c r="N25" s="12">
        <v>0.48707324266433716</v>
      </c>
      <c r="O25" s="12">
        <v>0.12923218309879303</v>
      </c>
      <c r="P25" s="12">
        <v>0.14325296878814697</v>
      </c>
      <c r="Q25" s="12">
        <v>0.28759092092514038</v>
      </c>
      <c r="R25" s="12">
        <v>9.0781614184379578E-2</v>
      </c>
      <c r="S25" s="12">
        <v>0.11843463778495789</v>
      </c>
      <c r="T25" s="12">
        <v>0.22365999221801758</v>
      </c>
      <c r="U25" s="12">
        <v>0.1362798810005188</v>
      </c>
      <c r="V25" s="12">
        <v>0.37989377975463867</v>
      </c>
      <c r="W25" s="12">
        <v>0.21819958090782166</v>
      </c>
      <c r="X25" s="12">
        <v>0.40190663933753967</v>
      </c>
      <c r="Y25" s="12">
        <v>2.7504079043865204E-2</v>
      </c>
      <c r="Z25" s="12">
        <v>4.9831114709377289E-2</v>
      </c>
      <c r="AA25" s="12">
        <v>2.4881258606910706E-2</v>
      </c>
      <c r="AB25" s="12">
        <v>8.0269418656826019E-2</v>
      </c>
      <c r="AC25" s="12">
        <v>3.6213807761669159E-3</v>
      </c>
      <c r="AD25" s="12">
        <v>9.2814341187477112E-2</v>
      </c>
      <c r="AE25" s="12">
        <v>5.0287796184420586E-3</v>
      </c>
      <c r="AF25" s="12">
        <v>5.2537871524691582E-3</v>
      </c>
      <c r="AG25" s="12">
        <v>0.35032805800437927</v>
      </c>
      <c r="AH25" s="12">
        <v>4.6706404536962509E-2</v>
      </c>
      <c r="AI25" s="12">
        <v>0.13365243375301361</v>
      </c>
      <c r="AJ25" s="12">
        <v>4.6422310173511505E-2</v>
      </c>
      <c r="AK25" s="12">
        <v>0.25637450814247131</v>
      </c>
      <c r="AL25" s="12">
        <v>6.519114226102829E-2</v>
      </c>
      <c r="AM25" s="12">
        <v>1.7349082976579666E-2</v>
      </c>
      <c r="AN25" s="12">
        <v>8.9853875339031219E-2</v>
      </c>
      <c r="AO25" s="12">
        <v>0.11298788338899612</v>
      </c>
      <c r="AP25" s="12">
        <v>1.0096875950694084E-2</v>
      </c>
      <c r="AQ25" s="12">
        <v>3.0098678544163704E-2</v>
      </c>
      <c r="AR25" s="12">
        <v>4.7849450260400772E-2</v>
      </c>
      <c r="AS25" s="12">
        <v>0.19012367725372314</v>
      </c>
      <c r="AT25" s="12">
        <v>0</v>
      </c>
    </row>
    <row r="26" spans="1:46" x14ac:dyDescent="0.25">
      <c r="A26" s="12" t="s">
        <v>70</v>
      </c>
      <c r="B26" s="12">
        <v>0.47823339700698853</v>
      </c>
      <c r="C26" s="12">
        <v>0.27176114916801453</v>
      </c>
      <c r="D26" s="12">
        <v>0.24819855391979218</v>
      </c>
      <c r="E26" s="12">
        <v>0.36902284622192383</v>
      </c>
      <c r="F26" s="12">
        <v>0.11101745069026947</v>
      </c>
      <c r="G26" s="12">
        <v>7.3125764727592468E-2</v>
      </c>
      <c r="H26" s="12">
        <v>1.5006460249423981E-2</v>
      </c>
      <c r="I26" s="12">
        <v>0.44601380825042725</v>
      </c>
      <c r="J26" s="12">
        <v>0.44599223136901855</v>
      </c>
      <c r="K26" s="12">
        <v>1.9861729815602303E-2</v>
      </c>
      <c r="L26" s="12">
        <v>1.3907633721828461E-2</v>
      </c>
      <c r="M26" s="12">
        <v>0.90296381711959839</v>
      </c>
      <c r="N26" s="12">
        <v>4.6509034931659698E-2</v>
      </c>
      <c r="O26" s="12">
        <v>3.0430935323238373E-2</v>
      </c>
      <c r="P26" s="12">
        <v>0.49814730882644653</v>
      </c>
      <c r="Q26" s="12">
        <v>0.4217725396156311</v>
      </c>
      <c r="R26" s="12">
        <v>2.9071565717458725E-2</v>
      </c>
      <c r="S26" s="12">
        <v>3.0868202447891235E-2</v>
      </c>
      <c r="T26" s="12">
        <v>1.717241108417511E-2</v>
      </c>
      <c r="U26" s="12">
        <v>2.9679855797439814E-3</v>
      </c>
      <c r="V26" s="12">
        <v>0.30518841743469238</v>
      </c>
      <c r="W26" s="12">
        <v>0.47938331961631775</v>
      </c>
      <c r="X26" s="12">
        <v>0.21542823314666748</v>
      </c>
      <c r="Y26" s="12">
        <v>3.9373721927404404E-2</v>
      </c>
      <c r="Z26" s="12">
        <v>2.9405131936073303E-2</v>
      </c>
      <c r="AA26" s="12">
        <v>5.4478868842124939E-3</v>
      </c>
      <c r="AB26" s="12">
        <v>8.4184303879737854E-2</v>
      </c>
      <c r="AC26" s="12">
        <v>1.4120305422693491E-4</v>
      </c>
      <c r="AD26" s="12">
        <v>9.3449629843235016E-2</v>
      </c>
      <c r="AE26" s="12">
        <v>1.247994601726532E-2</v>
      </c>
      <c r="AF26" s="12">
        <v>3.89823317527771E-3</v>
      </c>
      <c r="AG26" s="12">
        <v>0.11188526451587677</v>
      </c>
      <c r="AH26" s="12">
        <v>6.8045191466808319E-2</v>
      </c>
      <c r="AI26" s="12">
        <v>0.1011047437787056</v>
      </c>
      <c r="AJ26" s="12">
        <v>3.9921052753925323E-2</v>
      </c>
      <c r="AK26" s="12">
        <v>0.2584717869758606</v>
      </c>
      <c r="AL26" s="12">
        <v>3.9115507155656815E-2</v>
      </c>
      <c r="AM26" s="12">
        <v>1.0224450379610062E-2</v>
      </c>
      <c r="AN26" s="12">
        <v>0.11735775321722031</v>
      </c>
      <c r="AO26" s="12">
        <v>0.1294671893119812</v>
      </c>
      <c r="AP26" s="12">
        <v>1.3673765584826469E-2</v>
      </c>
      <c r="AQ26" s="12">
        <v>1.8640803173184395E-2</v>
      </c>
      <c r="AR26" s="12">
        <v>5.9750217944383621E-2</v>
      </c>
      <c r="AS26" s="12">
        <v>0.21227270364761353</v>
      </c>
      <c r="AT26" s="12">
        <v>0</v>
      </c>
    </row>
    <row r="27" spans="1:46" x14ac:dyDescent="0.25">
      <c r="A27" s="12" t="s">
        <v>71</v>
      </c>
      <c r="B27" s="12">
        <v>0.47327801585197449</v>
      </c>
      <c r="C27" s="12">
        <v>0.10400781035423279</v>
      </c>
      <c r="D27" s="12">
        <v>0.1747351735830307</v>
      </c>
      <c r="E27" s="12">
        <v>0.51504510641098022</v>
      </c>
      <c r="F27" s="12">
        <v>0.20621190965175629</v>
      </c>
      <c r="G27" s="12">
        <v>0.18983939290046692</v>
      </c>
      <c r="H27" s="12">
        <v>9.0444475412368774E-2</v>
      </c>
      <c r="I27" s="12">
        <v>0.22900590300559998</v>
      </c>
      <c r="J27" s="12">
        <v>0.45823848247528076</v>
      </c>
      <c r="K27" s="12">
        <v>3.2471757382154465E-2</v>
      </c>
      <c r="L27" s="12">
        <v>1.2562040239572525E-2</v>
      </c>
      <c r="M27" s="12">
        <v>0.73410069942474365</v>
      </c>
      <c r="N27" s="12">
        <v>9.6315935254096985E-2</v>
      </c>
      <c r="O27" s="12">
        <v>0.13300982117652893</v>
      </c>
      <c r="P27" s="12">
        <v>0.24632138013839722</v>
      </c>
      <c r="Q27" s="12">
        <v>0.36278471350669861</v>
      </c>
      <c r="R27" s="12">
        <v>4.8363059759140015E-2</v>
      </c>
      <c r="S27" s="12">
        <v>0.19736228883266449</v>
      </c>
      <c r="T27" s="12">
        <v>0.10618284344673157</v>
      </c>
      <c r="U27" s="12">
        <v>3.8985729217529297E-2</v>
      </c>
      <c r="V27" s="12">
        <v>0.34855806827545166</v>
      </c>
      <c r="W27" s="12">
        <v>0.25427740812301636</v>
      </c>
      <c r="X27" s="12">
        <v>0.39716452360153198</v>
      </c>
      <c r="Y27" s="12">
        <v>0.10493311285972595</v>
      </c>
      <c r="Z27" s="12">
        <v>4.1759222745895386E-2</v>
      </c>
      <c r="AA27" s="12">
        <v>1.2434736825525761E-2</v>
      </c>
      <c r="AB27" s="12">
        <v>0.19084087014198303</v>
      </c>
      <c r="AC27" s="12">
        <v>4.2350320145487785E-3</v>
      </c>
      <c r="AD27" s="12">
        <v>7.0058166980743408E-2</v>
      </c>
      <c r="AE27" s="12">
        <v>1.0009790770709515E-2</v>
      </c>
      <c r="AF27" s="12">
        <v>3.2375850714743137E-3</v>
      </c>
      <c r="AG27" s="12">
        <v>0.10142866522073746</v>
      </c>
      <c r="AH27" s="12">
        <v>4.671236127614975E-2</v>
      </c>
      <c r="AI27" s="12">
        <v>0.1381315290927887</v>
      </c>
      <c r="AJ27" s="12">
        <v>4.7275371849536896E-2</v>
      </c>
      <c r="AK27" s="12">
        <v>0.24828769266605377</v>
      </c>
      <c r="AL27" s="12">
        <v>6.1099626123905182E-2</v>
      </c>
      <c r="AM27" s="12">
        <v>1.8507763743400574E-2</v>
      </c>
      <c r="AN27" s="12">
        <v>0.10643927007913589</v>
      </c>
      <c r="AO27" s="12">
        <v>9.9272057414054871E-2</v>
      </c>
      <c r="AP27" s="12">
        <v>6.1843269504606724E-3</v>
      </c>
      <c r="AQ27" s="12">
        <v>2.704748697578907E-2</v>
      </c>
      <c r="AR27" s="12">
        <v>4.4447194784879684E-2</v>
      </c>
      <c r="AS27" s="12">
        <v>0.20330773293972015</v>
      </c>
      <c r="AT27" s="12">
        <v>0</v>
      </c>
    </row>
    <row r="28" spans="1:46" x14ac:dyDescent="0.25">
      <c r="A28" s="12" t="s">
        <v>72</v>
      </c>
      <c r="B28" s="12">
        <v>0.46317166090011597</v>
      </c>
      <c r="C28" s="12">
        <v>0.25028610229492188</v>
      </c>
      <c r="D28" s="12">
        <v>0.20787838101387024</v>
      </c>
      <c r="E28" s="12">
        <v>0.40062665939331055</v>
      </c>
      <c r="F28" s="12">
        <v>0.14120885729789734</v>
      </c>
      <c r="G28" s="12">
        <v>0.13116325438022614</v>
      </c>
      <c r="H28" s="12">
        <v>4.5398235321044922E-2</v>
      </c>
      <c r="I28" s="12">
        <v>5.9781536459922791E-2</v>
      </c>
      <c r="J28" s="12">
        <v>0.56786632537841797</v>
      </c>
      <c r="K28" s="12">
        <v>0.19579067826271057</v>
      </c>
      <c r="L28" s="12">
        <v>4.770992323756218E-3</v>
      </c>
      <c r="M28" s="12">
        <v>0.73254865407943726</v>
      </c>
      <c r="N28" s="12">
        <v>0.1391448974609375</v>
      </c>
      <c r="O28" s="12">
        <v>0.10067380219697952</v>
      </c>
      <c r="P28" s="12">
        <v>0.28929635882377625</v>
      </c>
      <c r="Q28" s="12">
        <v>0.49817407131195068</v>
      </c>
      <c r="R28" s="12">
        <v>7.9312704503536224E-2</v>
      </c>
      <c r="S28" s="12">
        <v>6.0400385409593582E-2</v>
      </c>
      <c r="T28" s="12">
        <v>3.6868058145046234E-2</v>
      </c>
      <c r="U28" s="12">
        <v>3.5948429256677628E-2</v>
      </c>
      <c r="V28" s="12">
        <v>0.33757227659225464</v>
      </c>
      <c r="W28" s="12">
        <v>0.36188021302223206</v>
      </c>
      <c r="X28" s="12">
        <v>0.30054748058319092</v>
      </c>
      <c r="Y28" s="12">
        <v>0.10116945952177048</v>
      </c>
      <c r="Z28" s="12">
        <v>0.18265002965927124</v>
      </c>
      <c r="AA28" s="12">
        <v>2.3613797500729561E-2</v>
      </c>
      <c r="AB28" s="12">
        <v>0.13911959528923035</v>
      </c>
      <c r="AC28" s="12">
        <v>1.5192301943898201E-2</v>
      </c>
      <c r="AD28" s="12">
        <v>9.70655158162117E-2</v>
      </c>
      <c r="AE28" s="12">
        <v>1.590535044670105E-2</v>
      </c>
      <c r="AF28" s="12">
        <v>3.4427300561219454E-3</v>
      </c>
      <c r="AG28" s="12">
        <v>0.27900564670562744</v>
      </c>
      <c r="AH28" s="12">
        <v>4.7482460737228394E-2</v>
      </c>
      <c r="AI28" s="12">
        <v>9.4754815101623535E-2</v>
      </c>
      <c r="AJ28" s="12">
        <v>6.9763392210006714E-2</v>
      </c>
      <c r="AK28" s="12">
        <v>0.24254339933395386</v>
      </c>
      <c r="AL28" s="12">
        <v>4.8674032092094421E-2</v>
      </c>
      <c r="AM28" s="12">
        <v>1.3199830427765846E-2</v>
      </c>
      <c r="AN28" s="12">
        <v>0.13756977021694183</v>
      </c>
      <c r="AO28" s="12">
        <v>4.4656716287136078E-2</v>
      </c>
      <c r="AP28" s="12">
        <v>2.7236118912696838E-2</v>
      </c>
      <c r="AQ28" s="12">
        <v>3.8645260035991669E-2</v>
      </c>
      <c r="AR28" s="12">
        <v>8.0736495554447174E-2</v>
      </c>
      <c r="AS28" s="12">
        <v>0.20129923522472382</v>
      </c>
      <c r="AT28" s="12">
        <v>9.2096644220873713E-4</v>
      </c>
    </row>
    <row r="29" spans="1:46" x14ac:dyDescent="0.25">
      <c r="A29" s="12" t="s">
        <v>73</v>
      </c>
      <c r="B29" s="12">
        <v>0.45403465628623962</v>
      </c>
      <c r="C29" s="12">
        <v>3.4233950078487396E-2</v>
      </c>
      <c r="D29" s="12">
        <v>0.16859254240989685</v>
      </c>
      <c r="E29" s="12">
        <v>0.59470558166503906</v>
      </c>
      <c r="F29" s="12">
        <v>0.20246791839599609</v>
      </c>
      <c r="G29" s="12">
        <v>0.48961877822875977</v>
      </c>
      <c r="H29" s="12">
        <v>7.7983930706977844E-2</v>
      </c>
      <c r="I29" s="12">
        <v>0.17830517888069153</v>
      </c>
      <c r="J29" s="12">
        <v>0.22673866152763367</v>
      </c>
      <c r="K29" s="12">
        <v>2.7353469282388687E-2</v>
      </c>
      <c r="L29" s="12">
        <v>2.3054514080286026E-2</v>
      </c>
      <c r="M29" s="12">
        <v>0.62431222200393677</v>
      </c>
      <c r="N29" s="12">
        <v>0.1784844696521759</v>
      </c>
      <c r="O29" s="12">
        <v>0.13586650788784027</v>
      </c>
      <c r="P29" s="12">
        <v>0.12717127799987793</v>
      </c>
      <c r="Q29" s="12">
        <v>0.26254096627235413</v>
      </c>
      <c r="R29" s="12">
        <v>0.10931889712810516</v>
      </c>
      <c r="S29" s="12">
        <v>0.15564371645450592</v>
      </c>
      <c r="T29" s="12">
        <v>0.21579048037528992</v>
      </c>
      <c r="U29" s="12">
        <v>0.12953464686870575</v>
      </c>
      <c r="V29" s="12">
        <v>0.54514873027801514</v>
      </c>
      <c r="W29" s="12">
        <v>0.14782358705997467</v>
      </c>
      <c r="X29" s="12">
        <v>0.30702769756317139</v>
      </c>
      <c r="Y29" s="12">
        <v>6.7214407026767731E-2</v>
      </c>
      <c r="Z29" s="12">
        <v>2.3810852319002151E-2</v>
      </c>
      <c r="AA29" s="12">
        <v>3.7033695261925459E-3</v>
      </c>
      <c r="AB29" s="12">
        <v>0.13929545879364014</v>
      </c>
      <c r="AC29" s="12">
        <v>1.3446129160001874E-3</v>
      </c>
      <c r="AD29" s="12">
        <v>3.7985853850841522E-2</v>
      </c>
      <c r="AE29" s="12">
        <v>5.0317421555519104E-3</v>
      </c>
      <c r="AF29" s="12">
        <v>6.3763554207980633E-3</v>
      </c>
      <c r="AG29" s="12">
        <v>4.9646742641925812E-2</v>
      </c>
      <c r="AH29" s="12">
        <v>3.608066588640213E-2</v>
      </c>
      <c r="AI29" s="12">
        <v>0.12446705996990204</v>
      </c>
      <c r="AJ29" s="12">
        <v>5.6540545076131821E-2</v>
      </c>
      <c r="AK29" s="12">
        <v>0.23939189314842224</v>
      </c>
      <c r="AL29" s="12">
        <v>6.9658398628234863E-2</v>
      </c>
      <c r="AM29" s="12">
        <v>1.7385894432663918E-2</v>
      </c>
      <c r="AN29" s="12">
        <v>9.0391911566257477E-2</v>
      </c>
      <c r="AO29" s="12">
        <v>0.10227853804826736</v>
      </c>
      <c r="AP29" s="12">
        <v>1.6480624675750732E-2</v>
      </c>
      <c r="AQ29" s="12">
        <v>2.5822771713137627E-2</v>
      </c>
      <c r="AR29" s="12">
        <v>5.3389951586723328E-2</v>
      </c>
      <c r="AS29" s="12">
        <v>0.20419242978096008</v>
      </c>
      <c r="AT29" s="12">
        <v>0</v>
      </c>
    </row>
    <row r="30" spans="1:46" x14ac:dyDescent="0.25">
      <c r="A30" s="12" t="s">
        <v>74</v>
      </c>
      <c r="B30" s="12">
        <v>0.36038398742675781</v>
      </c>
      <c r="C30" s="12">
        <v>5.0665125250816345E-2</v>
      </c>
      <c r="D30" s="12">
        <v>0.14308139681816101</v>
      </c>
      <c r="E30" s="12">
        <v>0.50837069749832153</v>
      </c>
      <c r="F30" s="12">
        <v>0.2978827953338623</v>
      </c>
      <c r="G30" s="12">
        <v>0.68683624267578125</v>
      </c>
      <c r="H30" s="12">
        <v>0.11499451100826263</v>
      </c>
      <c r="I30" s="12">
        <v>6.69722780585289E-2</v>
      </c>
      <c r="J30" s="12">
        <v>0.11833338439464569</v>
      </c>
      <c r="K30" s="12">
        <v>1.2863591313362122E-2</v>
      </c>
      <c r="L30" s="12">
        <v>4.1395402513444424E-3</v>
      </c>
      <c r="M30" s="12">
        <v>0.44060105085372925</v>
      </c>
      <c r="N30" s="12">
        <v>0.27659985423088074</v>
      </c>
      <c r="O30" s="12">
        <v>0.26646843552589417</v>
      </c>
      <c r="P30" s="12">
        <v>9.4430997967720032E-2</v>
      </c>
      <c r="Q30" s="12">
        <v>0.13659423589706421</v>
      </c>
      <c r="R30" s="12">
        <v>2.968887984752655E-2</v>
      </c>
      <c r="S30" s="12">
        <v>0.14525184035301208</v>
      </c>
      <c r="T30" s="12">
        <v>0.33230048418045044</v>
      </c>
      <c r="U30" s="12">
        <v>0.26173356175422668</v>
      </c>
      <c r="V30" s="12">
        <v>0.43966555595397949</v>
      </c>
      <c r="W30" s="12">
        <v>0.45914110541343689</v>
      </c>
      <c r="X30" s="12">
        <v>0.10119335353374481</v>
      </c>
      <c r="Y30" s="12">
        <v>1.6527248546481133E-2</v>
      </c>
      <c r="Z30" s="12">
        <v>1.9121713936328888E-2</v>
      </c>
      <c r="AA30" s="12">
        <v>2.4228692054748535E-3</v>
      </c>
      <c r="AB30" s="12">
        <v>4.7288769856095314E-3</v>
      </c>
      <c r="AC30" s="12">
        <v>4.9784802831709385E-3</v>
      </c>
      <c r="AD30" s="12">
        <v>2.1294979378581047E-2</v>
      </c>
      <c r="AE30" s="12">
        <v>6.5231937915086746E-3</v>
      </c>
      <c r="AF30" s="12">
        <v>1.8226827960461378E-3</v>
      </c>
      <c r="AG30" s="12">
        <v>6.5327577292919159E-2</v>
      </c>
      <c r="AH30" s="12">
        <v>8.3172917366027832E-2</v>
      </c>
      <c r="AI30" s="12">
        <v>0.14103581011295319</v>
      </c>
      <c r="AJ30" s="12">
        <v>7.0820130407810211E-2</v>
      </c>
      <c r="AK30" s="12">
        <v>0.16739903390407562</v>
      </c>
      <c r="AL30" s="12">
        <v>4.7706618905067444E-2</v>
      </c>
      <c r="AM30" s="12">
        <v>1.1712517589330673E-2</v>
      </c>
      <c r="AN30" s="12">
        <v>0.22968646883964539</v>
      </c>
      <c r="AO30" s="12">
        <v>4.2985349893569946E-2</v>
      </c>
      <c r="AP30" s="12">
        <v>1.4723965898156166E-2</v>
      </c>
      <c r="AQ30" s="12">
        <v>2.4700023233890533E-2</v>
      </c>
      <c r="AR30" s="12">
        <v>4.728490486741066E-2</v>
      </c>
      <c r="AS30" s="12">
        <v>0.1971304714679718</v>
      </c>
      <c r="AT30" s="12">
        <v>4.8146904446184635E-3</v>
      </c>
    </row>
    <row r="31" spans="1:46" x14ac:dyDescent="0.25">
      <c r="A31" s="12" t="s">
        <v>75</v>
      </c>
      <c r="B31" s="12">
        <v>0.37774565815925598</v>
      </c>
      <c r="C31" s="12">
        <v>8.0604046583175659E-2</v>
      </c>
      <c r="D31" s="12">
        <v>0.15909415483474731</v>
      </c>
      <c r="E31" s="12">
        <v>0.48511970043182373</v>
      </c>
      <c r="F31" s="12">
        <v>0.27518206834793091</v>
      </c>
      <c r="G31" s="12">
        <v>0.30047392845153809</v>
      </c>
      <c r="H31" s="12">
        <v>0.16297066211700439</v>
      </c>
      <c r="I31" s="12">
        <v>0.13894054293632507</v>
      </c>
      <c r="J31" s="12">
        <v>0.38706928491592407</v>
      </c>
      <c r="K31" s="12">
        <v>1.0545568540692329E-2</v>
      </c>
      <c r="L31" s="12">
        <v>8.1883333623409271E-3</v>
      </c>
      <c r="M31" s="12">
        <v>0.43585395812988281</v>
      </c>
      <c r="N31" s="12">
        <v>0.22289776802062988</v>
      </c>
      <c r="O31" s="12">
        <v>0.28919574618339539</v>
      </c>
      <c r="P31" s="12">
        <v>7.9330533742904663E-2</v>
      </c>
      <c r="Q31" s="12">
        <v>0.16018033027648926</v>
      </c>
      <c r="R31" s="12">
        <v>0.17813360691070557</v>
      </c>
      <c r="S31" s="12">
        <v>9.7165584564208984E-2</v>
      </c>
      <c r="T31" s="12">
        <v>0.23919022083282471</v>
      </c>
      <c r="U31" s="12">
        <v>0.24599970877170563</v>
      </c>
      <c r="V31" s="12">
        <v>0.48367533087730408</v>
      </c>
      <c r="W31" s="12">
        <v>0.27991190552711487</v>
      </c>
      <c r="X31" s="12">
        <v>0.23641277849674225</v>
      </c>
      <c r="Y31" s="12">
        <v>2.5902321562170982E-2</v>
      </c>
      <c r="Z31" s="12">
        <v>6.4679339528083801E-2</v>
      </c>
      <c r="AA31" s="12">
        <v>8.724873885512352E-3</v>
      </c>
      <c r="AB31" s="12">
        <v>3.5902254283428192E-2</v>
      </c>
      <c r="AC31" s="12">
        <v>4.0092668496072292E-3</v>
      </c>
      <c r="AD31" s="12">
        <v>5.491289496421814E-2</v>
      </c>
      <c r="AE31" s="12">
        <v>5.3860731422901154E-3</v>
      </c>
      <c r="AF31" s="12">
        <v>7.8509170562028885E-3</v>
      </c>
      <c r="AG31" s="12">
        <v>0.1891983300447464</v>
      </c>
      <c r="AH31" s="12">
        <v>4.6269439160823822E-2</v>
      </c>
      <c r="AI31" s="12">
        <v>0.12951843440532684</v>
      </c>
      <c r="AJ31" s="12">
        <v>4.4534102082252502E-2</v>
      </c>
      <c r="AK31" s="12">
        <v>0.24223990738391876</v>
      </c>
      <c r="AL31" s="12">
        <v>5.1621727645397186E-2</v>
      </c>
      <c r="AM31" s="12">
        <v>1.8856413662433624E-2</v>
      </c>
      <c r="AN31" s="12">
        <v>0.10111808776855469</v>
      </c>
      <c r="AO31" s="12">
        <v>0.10760913789272308</v>
      </c>
      <c r="AP31" s="12">
        <v>4.1087530553340912E-3</v>
      </c>
      <c r="AQ31" s="12">
        <v>3.1736593693494797E-2</v>
      </c>
      <c r="AR31" s="12">
        <v>4.8477258533239365E-2</v>
      </c>
      <c r="AS31" s="12">
        <v>0.21909201145172119</v>
      </c>
      <c r="AT31" s="12">
        <v>1.0876053711399436E-3</v>
      </c>
    </row>
    <row r="32" spans="1:46" x14ac:dyDescent="0.25">
      <c r="A32" s="12" t="s">
        <v>76</v>
      </c>
      <c r="B32" s="12">
        <v>0.39764523506164551</v>
      </c>
      <c r="C32" s="12">
        <v>4.7088958323001862E-2</v>
      </c>
      <c r="D32" s="12">
        <v>0.14551077783107758</v>
      </c>
      <c r="E32" s="12">
        <v>0.51590222120285034</v>
      </c>
      <c r="F32" s="12">
        <v>0.29149803519248962</v>
      </c>
      <c r="G32" s="12">
        <v>0.6114879846572876</v>
      </c>
      <c r="H32" s="12">
        <v>5.291413888335228E-2</v>
      </c>
      <c r="I32" s="12">
        <v>0.21335718035697937</v>
      </c>
      <c r="J32" s="12">
        <v>0.11769278347492218</v>
      </c>
      <c r="K32" s="12">
        <v>4.547925665974617E-3</v>
      </c>
      <c r="L32" s="12">
        <v>1.6254771500825882E-2</v>
      </c>
      <c r="M32" s="12">
        <v>0.56690645217895508</v>
      </c>
      <c r="N32" s="12">
        <v>0.20681586861610413</v>
      </c>
      <c r="O32" s="12">
        <v>0.2030368447303772</v>
      </c>
      <c r="P32" s="12">
        <v>0.12122904509305954</v>
      </c>
      <c r="Q32" s="12">
        <v>0.20771874487400055</v>
      </c>
      <c r="R32" s="12">
        <v>4.1573427617549896E-2</v>
      </c>
      <c r="S32" s="12">
        <v>0.38183736801147461</v>
      </c>
      <c r="T32" s="12">
        <v>0.17221552133560181</v>
      </c>
      <c r="U32" s="12">
        <v>7.5425885617733002E-2</v>
      </c>
      <c r="V32" s="12">
        <v>0.48209968209266663</v>
      </c>
      <c r="W32" s="12">
        <v>0.27673161029815674</v>
      </c>
      <c r="X32" s="12">
        <v>0.24116870760917664</v>
      </c>
      <c r="Y32" s="12">
        <v>1.5070818364620209E-2</v>
      </c>
      <c r="Z32" s="12">
        <v>8.39985441416502E-3</v>
      </c>
      <c r="AA32" s="12">
        <v>2.5531675200909376E-3</v>
      </c>
      <c r="AB32" s="12">
        <v>5.8631405234336853E-2</v>
      </c>
      <c r="AC32" s="12">
        <v>2.2189388982951641E-3</v>
      </c>
      <c r="AD32" s="12">
        <v>3.3092088997364044E-2</v>
      </c>
      <c r="AE32" s="12">
        <v>2.9882634989917278E-3</v>
      </c>
      <c r="AF32" s="12">
        <v>9.3827454838901758E-4</v>
      </c>
      <c r="AG32" s="12">
        <v>8.7975934147834778E-2</v>
      </c>
      <c r="AH32" s="12">
        <v>6.5965414047241211E-2</v>
      </c>
      <c r="AI32" s="12">
        <v>0.16953176259994507</v>
      </c>
      <c r="AJ32" s="12">
        <v>4.0438886731863022E-2</v>
      </c>
      <c r="AK32" s="12">
        <v>0.24348179996013641</v>
      </c>
      <c r="AL32" s="12">
        <v>6.1424516141414642E-2</v>
      </c>
      <c r="AM32" s="12">
        <v>1.7806911841034889E-2</v>
      </c>
      <c r="AN32" s="12">
        <v>8.6579650640487671E-2</v>
      </c>
      <c r="AO32" s="12">
        <v>6.1952907592058182E-2</v>
      </c>
      <c r="AP32" s="12">
        <v>3.0988231301307678E-3</v>
      </c>
      <c r="AQ32" s="12">
        <v>3.2354090362787247E-2</v>
      </c>
      <c r="AR32" s="12">
        <v>5.142633244395256E-2</v>
      </c>
      <c r="AS32" s="12">
        <v>0.22619616985321045</v>
      </c>
      <c r="AT32" s="12">
        <v>5.7081310078501701E-3</v>
      </c>
    </row>
    <row r="33" spans="1:46" x14ac:dyDescent="0.25">
      <c r="A33" s="12" t="s">
        <v>77</v>
      </c>
      <c r="B33" s="12">
        <v>0.40846052765846252</v>
      </c>
      <c r="C33" s="12">
        <v>0.14252136647701263</v>
      </c>
      <c r="D33" s="12">
        <v>0.1856192946434021</v>
      </c>
      <c r="E33" s="12">
        <v>0.47083747386932373</v>
      </c>
      <c r="F33" s="12">
        <v>0.20102190971374512</v>
      </c>
      <c r="G33" s="12">
        <v>0.72787290811538696</v>
      </c>
      <c r="H33" s="12">
        <v>3.7031743675470352E-2</v>
      </c>
      <c r="I33" s="12">
        <v>2.1972963586449623E-2</v>
      </c>
      <c r="J33" s="12">
        <v>0.11010567843914032</v>
      </c>
      <c r="K33" s="12">
        <v>0.10301672667264938</v>
      </c>
      <c r="L33" s="12">
        <v>1.4631090685725212E-2</v>
      </c>
      <c r="M33" s="12">
        <v>0.74892675876617432</v>
      </c>
      <c r="N33" s="12">
        <v>0.1271912008523941</v>
      </c>
      <c r="O33" s="12">
        <v>0.10488079488277435</v>
      </c>
      <c r="P33" s="12">
        <v>0.24066105484962463</v>
      </c>
      <c r="Q33" s="12">
        <v>0.35682386159896851</v>
      </c>
      <c r="R33" s="12">
        <v>2.85818912088871E-2</v>
      </c>
      <c r="S33" s="12">
        <v>0.11430343985557556</v>
      </c>
      <c r="T33" s="12">
        <v>0.1461917906999588</v>
      </c>
      <c r="U33" s="12">
        <v>0.11343797296285629</v>
      </c>
      <c r="V33" s="12">
        <v>0.38008660078048706</v>
      </c>
      <c r="W33" s="12">
        <v>0.29995793104171753</v>
      </c>
      <c r="X33" s="12">
        <v>0.31995546817779541</v>
      </c>
      <c r="Y33" s="12">
        <v>5.9025809168815613E-2</v>
      </c>
      <c r="Z33" s="12">
        <v>4.1115898638963699E-2</v>
      </c>
      <c r="AA33" s="12">
        <v>2.370789647102356E-2</v>
      </c>
      <c r="AB33" s="12">
        <v>7.4474655091762543E-2</v>
      </c>
      <c r="AC33" s="12">
        <v>1.4850340783596039E-2</v>
      </c>
      <c r="AD33" s="12">
        <v>0.16984349489212036</v>
      </c>
      <c r="AE33" s="12">
        <v>3.679388016462326E-2</v>
      </c>
      <c r="AF33" s="12">
        <v>2.0427059382200241E-2</v>
      </c>
      <c r="AG33" s="12">
        <v>0.34527391195297241</v>
      </c>
      <c r="AH33" s="12">
        <v>6.7099578678607941E-2</v>
      </c>
      <c r="AI33" s="12">
        <v>0.13952787220478058</v>
      </c>
      <c r="AJ33" s="12">
        <v>6.3075892627239227E-2</v>
      </c>
      <c r="AK33" s="12">
        <v>0.26537007093429565</v>
      </c>
      <c r="AL33" s="12">
        <v>4.1417952626943588E-2</v>
      </c>
      <c r="AM33" s="12">
        <v>1.3804124668240547E-2</v>
      </c>
      <c r="AN33" s="12">
        <v>0.12523223459720612</v>
      </c>
      <c r="AO33" s="12">
        <v>3.4533116966485977E-2</v>
      </c>
      <c r="AP33" s="12">
        <v>4.1787773370742798E-2</v>
      </c>
      <c r="AQ33" s="12">
        <v>2.5131920352578163E-2</v>
      </c>
      <c r="AR33" s="12">
        <v>7.5713731348514557E-2</v>
      </c>
      <c r="AS33" s="12">
        <v>0.1744052916765213</v>
      </c>
      <c r="AT33" s="12">
        <v>0</v>
      </c>
    </row>
    <row r="34" spans="1:46" x14ac:dyDescent="0.25">
      <c r="A34" s="12" t="s">
        <v>78</v>
      </c>
      <c r="B34" s="12">
        <v>0.34704017639160156</v>
      </c>
      <c r="C34" s="12">
        <v>2.5541564449667931E-2</v>
      </c>
      <c r="D34" s="12">
        <v>0.1539822518825531</v>
      </c>
      <c r="E34" s="12">
        <v>0.54339313507080078</v>
      </c>
      <c r="F34" s="12">
        <v>0.27708303928375244</v>
      </c>
      <c r="G34" s="12">
        <v>0.49748045206069946</v>
      </c>
      <c r="H34" s="12">
        <v>0.12668979167938232</v>
      </c>
      <c r="I34" s="12">
        <v>0.215046226978302</v>
      </c>
      <c r="J34" s="12">
        <v>0.1409013420343399</v>
      </c>
      <c r="K34" s="12">
        <v>1.9882205873727798E-2</v>
      </c>
      <c r="L34" s="12">
        <v>0.54829424619674683</v>
      </c>
      <c r="M34" s="12">
        <v>0.22046655416488647</v>
      </c>
      <c r="N34" s="12">
        <v>5.4889798164367676E-2</v>
      </c>
      <c r="O34" s="12">
        <v>2.9636861756443977E-2</v>
      </c>
      <c r="P34" s="12">
        <v>0.1170365959405899</v>
      </c>
      <c r="Q34" s="12">
        <v>0.19215285778045654</v>
      </c>
      <c r="R34" s="12">
        <v>2.0906299352645874E-2</v>
      </c>
      <c r="S34" s="12">
        <v>0.35838758945465088</v>
      </c>
      <c r="T34" s="12">
        <v>0.16455018520355225</v>
      </c>
      <c r="U34" s="12">
        <v>0.14696645736694336</v>
      </c>
      <c r="V34" s="12">
        <v>0.48768121004104614</v>
      </c>
      <c r="W34" s="12">
        <v>0.25421598553657532</v>
      </c>
      <c r="X34" s="12">
        <v>0.25810283422470093</v>
      </c>
      <c r="Y34" s="12">
        <v>0</v>
      </c>
      <c r="Z34" s="12">
        <v>5.6511200964450836E-2</v>
      </c>
      <c r="AA34" s="12">
        <v>1.0191268287599087E-2</v>
      </c>
      <c r="AB34" s="12">
        <v>8.8417436927556992E-3</v>
      </c>
      <c r="AC34" s="12">
        <v>0</v>
      </c>
      <c r="AD34" s="12">
        <v>9.6006035804748535E-2</v>
      </c>
      <c r="AE34" s="12">
        <v>5.7934382930397987E-3</v>
      </c>
      <c r="AF34" s="12">
        <v>1.160965021699667E-2</v>
      </c>
      <c r="AG34" s="12">
        <v>0.57639670372009277</v>
      </c>
      <c r="AH34" s="12">
        <v>6.8737819790840149E-2</v>
      </c>
      <c r="AI34" s="12">
        <v>0.14535489678382874</v>
      </c>
      <c r="AJ34" s="12">
        <v>4.234970360994339E-2</v>
      </c>
      <c r="AK34" s="12">
        <v>0.29058700799942017</v>
      </c>
      <c r="AL34" s="12">
        <v>7.9649567604064941E-2</v>
      </c>
      <c r="AM34" s="12">
        <v>3.0841855332255363E-2</v>
      </c>
      <c r="AN34" s="12">
        <v>8.8940665125846863E-2</v>
      </c>
      <c r="AO34" s="12">
        <v>4.6152062714099884E-2</v>
      </c>
      <c r="AP34" s="12">
        <v>3.4764455631375313E-3</v>
      </c>
      <c r="AQ34" s="12">
        <v>3.7484187632799149E-2</v>
      </c>
      <c r="AR34" s="12">
        <v>5.8930534869432449E-2</v>
      </c>
      <c r="AS34" s="12">
        <v>0.17343646287918091</v>
      </c>
      <c r="AT34" s="12">
        <v>2.7966171037405729E-3</v>
      </c>
    </row>
    <row r="35" spans="1:46" x14ac:dyDescent="0.25">
      <c r="A35" s="12" t="s">
        <v>79</v>
      </c>
      <c r="B35" s="12">
        <v>0.4554341733455658</v>
      </c>
      <c r="C35" s="12">
        <v>0.13598829507827759</v>
      </c>
      <c r="D35" s="12">
        <v>0.2196694016456604</v>
      </c>
      <c r="E35" s="12">
        <v>0.45475828647613525</v>
      </c>
      <c r="F35" s="12">
        <v>0.18958401679992676</v>
      </c>
      <c r="G35" s="12">
        <v>0.35480725765228271</v>
      </c>
      <c r="H35" s="12">
        <v>5.6987904012203217E-2</v>
      </c>
      <c r="I35" s="12">
        <v>0.26546353101730347</v>
      </c>
      <c r="J35" s="12">
        <v>0.29502898454666138</v>
      </c>
      <c r="K35" s="12">
        <v>2.7712360024452209E-2</v>
      </c>
      <c r="L35" s="12">
        <v>1.5490105375647545E-2</v>
      </c>
      <c r="M35" s="12">
        <v>0.60867792367935181</v>
      </c>
      <c r="N35" s="12">
        <v>0.24650999903678894</v>
      </c>
      <c r="O35" s="12">
        <v>0.11388180404901505</v>
      </c>
      <c r="P35" s="12">
        <v>0.1661873459815979</v>
      </c>
      <c r="Q35" s="12">
        <v>0.33696460723876953</v>
      </c>
      <c r="R35" s="12">
        <v>0.15118832886219025</v>
      </c>
      <c r="S35" s="12">
        <v>8.4625452756881714E-2</v>
      </c>
      <c r="T35" s="12">
        <v>0.14091801643371582</v>
      </c>
      <c r="U35" s="12">
        <v>0.12011624872684479</v>
      </c>
      <c r="V35" s="12">
        <v>0.39305827021598816</v>
      </c>
      <c r="W35" s="12">
        <v>0.59369564056396484</v>
      </c>
      <c r="X35" s="12">
        <v>1.3246092945337296E-2</v>
      </c>
      <c r="Y35" s="12">
        <v>3.908964991569519E-2</v>
      </c>
      <c r="Z35" s="12">
        <v>8.0129578709602356E-2</v>
      </c>
      <c r="AA35" s="12">
        <v>2.4388385936617851E-3</v>
      </c>
      <c r="AB35" s="12">
        <v>3.0582021921873093E-2</v>
      </c>
      <c r="AC35" s="12">
        <v>2.4473858065903187E-3</v>
      </c>
      <c r="AD35" s="12">
        <v>2.9825760051608086E-2</v>
      </c>
      <c r="AE35" s="12">
        <v>7.6713031157851219E-3</v>
      </c>
      <c r="AF35" s="12">
        <v>8.7605929002165794E-4</v>
      </c>
      <c r="AG35" s="12">
        <v>0.12369170784950256</v>
      </c>
      <c r="AH35" s="12">
        <v>5.5376328527927399E-2</v>
      </c>
      <c r="AI35" s="12">
        <v>0.14710421860218048</v>
      </c>
      <c r="AJ35" s="12">
        <v>5.2273422479629517E-2</v>
      </c>
      <c r="AK35" s="12">
        <v>0.22712600231170654</v>
      </c>
      <c r="AL35" s="12">
        <v>5.6486144661903381E-2</v>
      </c>
      <c r="AM35" s="12">
        <v>1.7121477052569389E-2</v>
      </c>
      <c r="AN35" s="12">
        <v>0.10726319253444672</v>
      </c>
      <c r="AO35" s="12">
        <v>0.10539770126342773</v>
      </c>
      <c r="AP35" s="12">
        <v>6.7325429990887642E-3</v>
      </c>
      <c r="AQ35" s="12">
        <v>2.5569530203938484E-2</v>
      </c>
      <c r="AR35" s="12">
        <v>5.6279204785823822E-2</v>
      </c>
      <c r="AS35" s="12">
        <v>0.19864644110202789</v>
      </c>
      <c r="AT35" s="12">
        <v>8.5023550866480946E-8</v>
      </c>
    </row>
    <row r="36" spans="1:46" x14ac:dyDescent="0.25">
      <c r="A36" s="12" t="s">
        <v>80</v>
      </c>
      <c r="B36" s="12">
        <v>0.50578790903091431</v>
      </c>
      <c r="C36" s="12">
        <v>0.13012942671775818</v>
      </c>
      <c r="D36" s="12">
        <v>0.20084735751152039</v>
      </c>
      <c r="E36" s="12">
        <v>0.47771462798118591</v>
      </c>
      <c r="F36" s="12">
        <v>0.19130855798721313</v>
      </c>
      <c r="G36" s="12">
        <v>0.15900640189647675</v>
      </c>
      <c r="H36" s="12">
        <v>0.12594278156757355</v>
      </c>
      <c r="I36" s="12">
        <v>0.22053059935569763</v>
      </c>
      <c r="J36" s="12">
        <v>0.33293986320495605</v>
      </c>
      <c r="K36" s="12">
        <v>0.16158035397529602</v>
      </c>
      <c r="L36" s="12">
        <v>1.4890950173139572E-2</v>
      </c>
      <c r="M36" s="12">
        <v>0.70688962936401367</v>
      </c>
      <c r="N36" s="12">
        <v>0.10690480470657349</v>
      </c>
      <c r="O36" s="12">
        <v>0.11546207964420319</v>
      </c>
      <c r="P36" s="12">
        <v>0.24911004304885864</v>
      </c>
      <c r="Q36" s="12">
        <v>0.37103605270385742</v>
      </c>
      <c r="R36" s="12">
        <v>2.8203543275594711E-2</v>
      </c>
      <c r="S36" s="12">
        <v>0.18219143152236938</v>
      </c>
      <c r="T36" s="12">
        <v>9.7897693514823914E-2</v>
      </c>
      <c r="U36" s="12">
        <v>7.1561247110366821E-2</v>
      </c>
      <c r="V36" s="12">
        <v>0.33575499057769775</v>
      </c>
      <c r="W36" s="12">
        <v>0.26490944623947144</v>
      </c>
      <c r="X36" s="12">
        <v>0.39933556318283081</v>
      </c>
      <c r="Y36" s="12">
        <v>0.19810867309570313</v>
      </c>
      <c r="Z36" s="12">
        <v>4.0034562349319458E-2</v>
      </c>
      <c r="AA36" s="12">
        <v>2.0497310906648636E-2</v>
      </c>
      <c r="AB36" s="12">
        <v>1.8561188131570816E-2</v>
      </c>
      <c r="AC36" s="12">
        <v>1.5681004151701927E-3</v>
      </c>
      <c r="AD36" s="12">
        <v>8.2637287676334381E-2</v>
      </c>
      <c r="AE36" s="12">
        <v>0.10075044631958008</v>
      </c>
      <c r="AF36" s="12">
        <v>2.1441373974084854E-3</v>
      </c>
      <c r="AG36" s="12">
        <v>0.17597126960754395</v>
      </c>
      <c r="AH36" s="12">
        <v>3.7184257060289383E-2</v>
      </c>
      <c r="AI36" s="12">
        <v>8.1630364060401917E-2</v>
      </c>
      <c r="AJ36" s="12">
        <v>6.5411500632762909E-2</v>
      </c>
      <c r="AK36" s="12">
        <v>0.24875493347644806</v>
      </c>
      <c r="AL36" s="12">
        <v>5.7404652237892151E-2</v>
      </c>
      <c r="AM36" s="12">
        <v>1.5069084241986275E-2</v>
      </c>
      <c r="AN36" s="12">
        <v>0.10368236154317856</v>
      </c>
      <c r="AO36" s="12">
        <v>6.3502326607704163E-2</v>
      </c>
      <c r="AP36" s="12">
        <v>5.633685365319252E-2</v>
      </c>
      <c r="AQ36" s="12">
        <v>2.7760308235883713E-2</v>
      </c>
      <c r="AR36" s="12">
        <v>5.6408919394016266E-2</v>
      </c>
      <c r="AS36" s="12">
        <v>0.22403867542743683</v>
      </c>
      <c r="AT36" s="12">
        <v>0</v>
      </c>
    </row>
    <row r="37" spans="1:46" x14ac:dyDescent="0.25">
      <c r="A37" s="12" t="s">
        <v>81</v>
      </c>
      <c r="B37" s="12">
        <v>0.40289393067359924</v>
      </c>
      <c r="C37" s="12">
        <v>4.7185406088829041E-2</v>
      </c>
      <c r="D37" s="12">
        <v>0.24037674069404602</v>
      </c>
      <c r="E37" s="12">
        <v>0.51790201663970947</v>
      </c>
      <c r="F37" s="12">
        <v>0.19453583657741547</v>
      </c>
      <c r="G37" s="12">
        <v>0.1414828896522522</v>
      </c>
      <c r="H37" s="12">
        <v>7.3465034365653992E-2</v>
      </c>
      <c r="I37" s="12">
        <v>0.30549037456512451</v>
      </c>
      <c r="J37" s="12">
        <v>0.43973496556282043</v>
      </c>
      <c r="K37" s="12">
        <v>3.9826750755310059E-2</v>
      </c>
      <c r="L37" s="12">
        <v>3.7307953462004662E-3</v>
      </c>
      <c r="M37" s="12">
        <v>0.62972313165664673</v>
      </c>
      <c r="N37" s="12">
        <v>0.20756816864013672</v>
      </c>
      <c r="O37" s="12">
        <v>0.13866172730922699</v>
      </c>
      <c r="P37" s="12">
        <v>0.23723047971725464</v>
      </c>
      <c r="Q37" s="12">
        <v>0.39197582006454468</v>
      </c>
      <c r="R37" s="12">
        <v>6.494295597076416E-2</v>
      </c>
      <c r="S37" s="12">
        <v>0.15829375386238098</v>
      </c>
      <c r="T37" s="12">
        <v>8.9706435799598694E-2</v>
      </c>
      <c r="U37" s="12">
        <v>5.7850554585456848E-2</v>
      </c>
      <c r="V37" s="12">
        <v>0.43017098307609558</v>
      </c>
      <c r="W37" s="12">
        <v>0.29504317045211792</v>
      </c>
      <c r="X37" s="12">
        <v>0.27478581666946411</v>
      </c>
      <c r="Y37" s="12">
        <v>1.27420574426651E-2</v>
      </c>
      <c r="Z37" s="12">
        <v>1.0295297019183636E-2</v>
      </c>
      <c r="AA37" s="12">
        <v>7.6570501551032066E-3</v>
      </c>
      <c r="AB37" s="12">
        <v>2.0714938640594482E-2</v>
      </c>
      <c r="AC37" s="12">
        <v>1.7839629435911775E-3</v>
      </c>
      <c r="AD37" s="12">
        <v>0.17411629855632782</v>
      </c>
      <c r="AE37" s="12">
        <v>6.2639378011226654E-3</v>
      </c>
      <c r="AF37" s="12">
        <v>1.7735845176503062E-4</v>
      </c>
      <c r="AG37" s="12">
        <v>3.4382309764623642E-2</v>
      </c>
      <c r="AH37" s="12">
        <v>6.1400629580020905E-2</v>
      </c>
      <c r="AI37" s="12">
        <v>0.13747602701187134</v>
      </c>
      <c r="AJ37" s="12">
        <v>4.2190857231616974E-2</v>
      </c>
      <c r="AK37" s="12">
        <v>0.24761395156383514</v>
      </c>
      <c r="AL37" s="12">
        <v>5.5317521095275879E-2</v>
      </c>
      <c r="AM37" s="12">
        <v>1.5029438771307468E-2</v>
      </c>
      <c r="AN37" s="12">
        <v>0.10039291530847549</v>
      </c>
      <c r="AO37" s="12">
        <v>0.12833118438720703</v>
      </c>
      <c r="AP37" s="12">
        <v>5.1540136337280273E-3</v>
      </c>
      <c r="AQ37" s="12">
        <v>2.830473892390728E-2</v>
      </c>
      <c r="AR37" s="12">
        <v>4.0705941617488861E-2</v>
      </c>
      <c r="AS37" s="12">
        <v>0.19936101138591766</v>
      </c>
      <c r="AT37" s="12">
        <v>1.2235144095029682E-4</v>
      </c>
    </row>
    <row r="38" spans="1:46" x14ac:dyDescent="0.25">
      <c r="A38" s="12" t="s">
        <v>82</v>
      </c>
      <c r="B38" s="12">
        <v>0.51456880569458008</v>
      </c>
      <c r="C38" s="12">
        <v>8.1121757626533508E-2</v>
      </c>
      <c r="D38" s="12">
        <v>0.19831877946853638</v>
      </c>
      <c r="E38" s="12">
        <v>0.56632333993911743</v>
      </c>
      <c r="F38" s="12">
        <v>0.15423613786697388</v>
      </c>
      <c r="G38" s="12">
        <v>0.32503876090049744</v>
      </c>
      <c r="H38" s="12">
        <v>6.1437547206878662E-2</v>
      </c>
      <c r="I38" s="12">
        <v>0.13444814085960388</v>
      </c>
      <c r="J38" s="12">
        <v>0.35159489512443542</v>
      </c>
      <c r="K38" s="12">
        <v>0.1274806410074234</v>
      </c>
      <c r="L38" s="12">
        <v>1.1279137805104256E-2</v>
      </c>
      <c r="M38" s="12">
        <v>0.81334483623504639</v>
      </c>
      <c r="N38" s="12">
        <v>6.7266181111335754E-2</v>
      </c>
      <c r="O38" s="12">
        <v>9.785008430480957E-2</v>
      </c>
      <c r="P38" s="12">
        <v>0.29352492094039917</v>
      </c>
      <c r="Q38" s="12">
        <v>0.38233652710914612</v>
      </c>
      <c r="R38" s="12">
        <v>4.8085559159517288E-2</v>
      </c>
      <c r="S38" s="12">
        <v>9.2815995216369629E-2</v>
      </c>
      <c r="T38" s="12">
        <v>0.10031518340110779</v>
      </c>
      <c r="U38" s="12">
        <v>8.2921832799911499E-2</v>
      </c>
      <c r="V38" s="12">
        <v>0.31191664934158325</v>
      </c>
      <c r="W38" s="12">
        <v>0.1874416172504425</v>
      </c>
      <c r="X38" s="12">
        <v>0.50064170360565186</v>
      </c>
      <c r="Y38" s="12">
        <v>2.2576188668608665E-2</v>
      </c>
      <c r="Z38" s="12">
        <v>2.4539394304156303E-2</v>
      </c>
      <c r="AA38" s="12">
        <v>1.5358962118625641E-2</v>
      </c>
      <c r="AB38" s="12">
        <v>8.4265574812889099E-2</v>
      </c>
      <c r="AC38" s="12">
        <v>1.5235040336847305E-3</v>
      </c>
      <c r="AD38" s="12">
        <v>4.0045648813247681E-2</v>
      </c>
      <c r="AE38" s="12">
        <v>1.1690098792314529E-2</v>
      </c>
      <c r="AF38" s="12">
        <v>3.477566409856081E-3</v>
      </c>
      <c r="AG38" s="12">
        <v>2.6391807943582535E-2</v>
      </c>
      <c r="AH38" s="12">
        <v>4.6246916055679321E-2</v>
      </c>
      <c r="AI38" s="12">
        <v>0.12268683314323425</v>
      </c>
      <c r="AJ38" s="12">
        <v>5.3708441555500031E-2</v>
      </c>
      <c r="AK38" s="12">
        <v>0.22817528247833252</v>
      </c>
      <c r="AL38" s="12">
        <v>4.841296374797821E-2</v>
      </c>
      <c r="AM38" s="12">
        <v>1.3026311993598938E-2</v>
      </c>
      <c r="AN38" s="12">
        <v>0.12009134143590927</v>
      </c>
      <c r="AO38" s="12">
        <v>8.6876541376113892E-2</v>
      </c>
      <c r="AP38" s="12">
        <v>3.0743405222892761E-2</v>
      </c>
      <c r="AQ38" s="12">
        <v>2.2635379806160927E-2</v>
      </c>
      <c r="AR38" s="12">
        <v>7.373327761888504E-2</v>
      </c>
      <c r="AS38" s="12">
        <v>0.19990912079811096</v>
      </c>
      <c r="AT38" s="12">
        <v>1.0509667163205449E-6</v>
      </c>
    </row>
    <row r="39" spans="1:46" x14ac:dyDescent="0.25">
      <c r="A39" s="12" t="s">
        <v>83</v>
      </c>
      <c r="B39" s="12">
        <v>0.52661752700805664</v>
      </c>
      <c r="C39" s="12">
        <v>0.11961561441421509</v>
      </c>
      <c r="D39" s="12">
        <v>0.22443000972270966</v>
      </c>
      <c r="E39" s="12">
        <v>0.4829690158367157</v>
      </c>
      <c r="F39" s="12">
        <v>0.17298537492752075</v>
      </c>
      <c r="G39" s="12">
        <v>0.39263397455215454</v>
      </c>
      <c r="H39" s="12">
        <v>8.1770479679107666E-2</v>
      </c>
      <c r="I39" s="12">
        <v>6.1834201216697693E-2</v>
      </c>
      <c r="J39" s="12">
        <v>0.41452237963676453</v>
      </c>
      <c r="K39" s="12">
        <v>4.9238957464694977E-2</v>
      </c>
      <c r="L39" s="12">
        <v>9.3518011271953583E-3</v>
      </c>
      <c r="M39" s="12">
        <v>0.73534274101257324</v>
      </c>
      <c r="N39" s="12">
        <v>0.13948220014572144</v>
      </c>
      <c r="O39" s="12">
        <v>9.2720195651054382E-2</v>
      </c>
      <c r="P39" s="12">
        <v>7.870173454284668E-2</v>
      </c>
      <c r="Q39" s="12">
        <v>0.39135193824768066</v>
      </c>
      <c r="R39" s="12">
        <v>0.16266092658042908</v>
      </c>
      <c r="S39" s="12">
        <v>4.6272315084934235E-2</v>
      </c>
      <c r="T39" s="12">
        <v>0.18199402093887329</v>
      </c>
      <c r="U39" s="12">
        <v>0.13901907205581665</v>
      </c>
      <c r="V39" s="12">
        <v>0.33853235840797424</v>
      </c>
      <c r="W39" s="12">
        <v>0.33809098601341248</v>
      </c>
      <c r="X39" s="12">
        <v>0.32337665557861328</v>
      </c>
      <c r="Y39" s="12">
        <v>3.8149714469909668E-2</v>
      </c>
      <c r="Z39" s="12">
        <v>3.2183833420276642E-2</v>
      </c>
      <c r="AA39" s="12">
        <v>1.480589248239994E-2</v>
      </c>
      <c r="AB39" s="12">
        <v>0.26077407598495483</v>
      </c>
      <c r="AC39" s="12">
        <v>5.808419082313776E-3</v>
      </c>
      <c r="AD39" s="12">
        <v>4.3503135442733765E-2</v>
      </c>
      <c r="AE39" s="12">
        <v>8.404911495745182E-3</v>
      </c>
      <c r="AF39" s="12">
        <v>8.2399267703294754E-3</v>
      </c>
      <c r="AG39" s="12">
        <v>0.12770611047744751</v>
      </c>
      <c r="AH39" s="12">
        <v>5.6354168802499771E-2</v>
      </c>
      <c r="AI39" s="12">
        <v>0.13411863148212433</v>
      </c>
      <c r="AJ39" s="12">
        <v>6.0455553233623505E-2</v>
      </c>
      <c r="AK39" s="12">
        <v>0.22750671207904816</v>
      </c>
      <c r="AL39" s="12">
        <v>4.623042419552803E-2</v>
      </c>
      <c r="AM39" s="12">
        <v>1.9059600308537483E-2</v>
      </c>
      <c r="AN39" s="12">
        <v>0.10387028008699417</v>
      </c>
      <c r="AO39" s="12">
        <v>0.10095803439617157</v>
      </c>
      <c r="AP39" s="12">
        <v>3.0868507921695709E-2</v>
      </c>
      <c r="AQ39" s="12">
        <v>3.7280041724443436E-2</v>
      </c>
      <c r="AR39" s="12">
        <v>4.3912742286920547E-2</v>
      </c>
      <c r="AS39" s="12">
        <v>0.19481739401817322</v>
      </c>
      <c r="AT39" s="12">
        <v>9.22040781006217E-4</v>
      </c>
    </row>
    <row r="40" spans="1:46" x14ac:dyDescent="0.25">
      <c r="A40" s="12" t="s">
        <v>84</v>
      </c>
      <c r="B40" s="12">
        <v>0.35200628638267517</v>
      </c>
      <c r="C40" s="12">
        <v>6.1908036470413208E-2</v>
      </c>
      <c r="D40" s="12">
        <v>0.18811681866645813</v>
      </c>
      <c r="E40" s="12">
        <v>0.5188060998916626</v>
      </c>
      <c r="F40" s="12">
        <v>0.23116901516914368</v>
      </c>
      <c r="G40" s="12">
        <v>0.28666433691978455</v>
      </c>
      <c r="H40" s="12">
        <v>0.11254186928272247</v>
      </c>
      <c r="I40" s="12">
        <v>0.24348999559879303</v>
      </c>
      <c r="J40" s="12">
        <v>0.33542108535766602</v>
      </c>
      <c r="K40" s="12">
        <v>2.1882686764001846E-2</v>
      </c>
      <c r="L40" s="12">
        <v>5.5420026183128357E-3</v>
      </c>
      <c r="M40" s="12">
        <v>0.53979188203811646</v>
      </c>
      <c r="N40" s="12">
        <v>0.21941098570823669</v>
      </c>
      <c r="O40" s="12">
        <v>0.22170032560825348</v>
      </c>
      <c r="P40" s="12">
        <v>0.159197598695755</v>
      </c>
      <c r="Q40" s="12">
        <v>0.37129056453704834</v>
      </c>
      <c r="R40" s="12">
        <v>9.0651258826255798E-2</v>
      </c>
      <c r="S40" s="12">
        <v>7.4205577373504639E-2</v>
      </c>
      <c r="T40" s="12">
        <v>0.14991611242294312</v>
      </c>
      <c r="U40" s="12">
        <v>0.1547389030456543</v>
      </c>
      <c r="V40" s="12">
        <v>0.46281617879867554</v>
      </c>
      <c r="W40" s="12">
        <v>0.41157400608062744</v>
      </c>
      <c r="X40" s="12">
        <v>0.12560981512069702</v>
      </c>
      <c r="Y40" s="12">
        <v>0.16390353441238403</v>
      </c>
      <c r="Z40" s="12">
        <v>8.3524405956268311E-2</v>
      </c>
      <c r="AA40" s="12">
        <v>1.4489118941128254E-2</v>
      </c>
      <c r="AB40" s="12">
        <v>4.9174536019563675E-2</v>
      </c>
      <c r="AC40" s="12">
        <v>1.4513203874230385E-2</v>
      </c>
      <c r="AD40" s="12">
        <v>0.17307278513908386</v>
      </c>
      <c r="AE40" s="12">
        <v>3.0952475965023041E-2</v>
      </c>
      <c r="AF40" s="12">
        <v>2.3748655803501606E-3</v>
      </c>
      <c r="AG40" s="12">
        <v>0.37740796804428101</v>
      </c>
      <c r="AH40" s="12">
        <v>6.7522555589675903E-2</v>
      </c>
      <c r="AI40" s="12">
        <v>0.14030013978481293</v>
      </c>
      <c r="AJ40" s="12">
        <v>4.5460056513547897E-2</v>
      </c>
      <c r="AK40" s="12">
        <v>0.27067053318023682</v>
      </c>
      <c r="AL40" s="12">
        <v>5.7587049901485443E-2</v>
      </c>
      <c r="AM40" s="12">
        <v>1.549635361880064E-2</v>
      </c>
      <c r="AN40" s="12">
        <v>8.8334165513515472E-2</v>
      </c>
      <c r="AO40" s="12">
        <v>9.7603559494018555E-2</v>
      </c>
      <c r="AP40" s="12">
        <v>8.8514238595962524E-3</v>
      </c>
      <c r="AQ40" s="12">
        <v>3.2853603363037109E-2</v>
      </c>
      <c r="AR40" s="12">
        <v>4.1342943906784058E-2</v>
      </c>
      <c r="AS40" s="12">
        <v>0.20150020718574524</v>
      </c>
      <c r="AT40" s="12">
        <v>0</v>
      </c>
    </row>
    <row r="41" spans="1:46" x14ac:dyDescent="0.25">
      <c r="A41" s="12" t="s">
        <v>85</v>
      </c>
      <c r="B41" s="12">
        <v>0.33201998472213745</v>
      </c>
      <c r="C41" s="12">
        <v>8.3342850208282471E-2</v>
      </c>
      <c r="D41" s="12">
        <v>0.17159610986709595</v>
      </c>
      <c r="E41" s="12">
        <v>0.4794902503490448</v>
      </c>
      <c r="F41" s="12">
        <v>0.26557081937789917</v>
      </c>
      <c r="G41" s="12">
        <v>0.61754786968231201</v>
      </c>
      <c r="H41" s="12">
        <v>5.3846150636672974E-2</v>
      </c>
      <c r="I41" s="12">
        <v>0.14441248774528503</v>
      </c>
      <c r="J41" s="12">
        <v>0.15867692232131958</v>
      </c>
      <c r="K41" s="12">
        <v>2.5516597554087639E-2</v>
      </c>
      <c r="L41" s="12">
        <v>8.8155800476670265E-3</v>
      </c>
      <c r="M41" s="12">
        <v>0.56847453117370605</v>
      </c>
      <c r="N41" s="12">
        <v>0.20644883811473846</v>
      </c>
      <c r="O41" s="12">
        <v>0.17258180677890778</v>
      </c>
      <c r="P41" s="12">
        <v>5.2884191274642944E-2</v>
      </c>
      <c r="Q41" s="12">
        <v>0.23013964295387268</v>
      </c>
      <c r="R41" s="12">
        <v>7.9627253115177155E-2</v>
      </c>
      <c r="S41" s="12">
        <v>9.7671002149581909E-2</v>
      </c>
      <c r="T41" s="12">
        <v>0.33826389908790588</v>
      </c>
      <c r="U41" s="12">
        <v>0.20141401886940002</v>
      </c>
      <c r="V41" s="12">
        <v>0.48592120409011841</v>
      </c>
      <c r="W41" s="12">
        <v>0.44550526142120361</v>
      </c>
      <c r="X41" s="12">
        <v>6.8573519587516785E-2</v>
      </c>
      <c r="Y41" s="12">
        <v>3.4385759383440018E-2</v>
      </c>
      <c r="Z41" s="12">
        <v>1.0536879301071167E-2</v>
      </c>
      <c r="AA41" s="12">
        <v>5.9374477714300156E-3</v>
      </c>
      <c r="AB41" s="12">
        <v>5.3520654328167439E-3</v>
      </c>
      <c r="AC41" s="12">
        <v>9.0625360608100891E-3</v>
      </c>
      <c r="AD41" s="12">
        <v>0.15258592367172241</v>
      </c>
      <c r="AE41" s="12">
        <v>6.0210735537111759E-3</v>
      </c>
      <c r="AF41" s="12">
        <v>1.6725205350667238E-3</v>
      </c>
      <c r="AG41" s="12">
        <v>0.37872204184532166</v>
      </c>
      <c r="AH41" s="12">
        <v>6.4518436789512634E-2</v>
      </c>
      <c r="AI41" s="12">
        <v>0.14384284615516663</v>
      </c>
      <c r="AJ41" s="12">
        <v>4.3959666043519974E-2</v>
      </c>
      <c r="AK41" s="12">
        <v>0.27371388673782349</v>
      </c>
      <c r="AL41" s="12">
        <v>6.8337872624397278E-2</v>
      </c>
      <c r="AM41" s="12">
        <v>1.2445276603102684E-2</v>
      </c>
      <c r="AN41" s="12">
        <v>0.11468086391687393</v>
      </c>
      <c r="AO41" s="12">
        <v>8.3014100790023804E-2</v>
      </c>
      <c r="AP41" s="12">
        <v>2.4194468278437853E-3</v>
      </c>
      <c r="AQ41" s="12">
        <v>3.6610793322324753E-2</v>
      </c>
      <c r="AR41" s="12">
        <v>5.3794033825397491E-2</v>
      </c>
      <c r="AS41" s="12">
        <v>0.1670612245798111</v>
      </c>
      <c r="AT41" s="12">
        <v>1.2001775758108124E-4</v>
      </c>
    </row>
    <row r="42" spans="1:46" x14ac:dyDescent="0.25">
      <c r="A42" s="12" t="s">
        <v>86</v>
      </c>
      <c r="B42" s="12">
        <v>0.46378248929977417</v>
      </c>
      <c r="C42" s="12">
        <v>0.2329728752374649</v>
      </c>
      <c r="D42" s="12">
        <v>0.21022608876228333</v>
      </c>
      <c r="E42" s="12">
        <v>0.40234318375587463</v>
      </c>
      <c r="F42" s="12">
        <v>0.15445786714553833</v>
      </c>
      <c r="G42" s="12">
        <v>0.24444201588630676</v>
      </c>
      <c r="H42" s="12">
        <v>2.8286758810281754E-2</v>
      </c>
      <c r="I42" s="12">
        <v>0.38903099298477173</v>
      </c>
      <c r="J42" s="12">
        <v>0.31711599230766296</v>
      </c>
      <c r="K42" s="12">
        <v>2.1124254912137985E-2</v>
      </c>
      <c r="L42" s="12">
        <v>2.7776047587394714E-2</v>
      </c>
      <c r="M42" s="12">
        <v>0.6913679838180542</v>
      </c>
      <c r="N42" s="12">
        <v>0.14354775846004486</v>
      </c>
      <c r="O42" s="12">
        <v>0.12681333720684052</v>
      </c>
      <c r="P42" s="12">
        <v>0.23179209232330322</v>
      </c>
      <c r="Q42" s="12">
        <v>0.39876174926757813</v>
      </c>
      <c r="R42" s="12">
        <v>0.15686553716659546</v>
      </c>
      <c r="S42" s="12">
        <v>0.12055590748786926</v>
      </c>
      <c r="T42" s="12">
        <v>5.451551079750061E-2</v>
      </c>
      <c r="U42" s="12">
        <v>3.7509210407733917E-2</v>
      </c>
      <c r="V42" s="12">
        <v>0.32902824878692627</v>
      </c>
      <c r="W42" s="12">
        <v>0.35813480615615845</v>
      </c>
      <c r="X42" s="12">
        <v>0.31283694505691528</v>
      </c>
      <c r="Y42" s="12">
        <v>9.105972945690155E-2</v>
      </c>
      <c r="Z42" s="12">
        <v>0.10401550680398941</v>
      </c>
      <c r="AA42" s="12">
        <v>3.4503720700740814E-2</v>
      </c>
      <c r="AB42" s="12">
        <v>9.3017145991325378E-2</v>
      </c>
      <c r="AC42" s="12">
        <v>5.2084848284721375E-3</v>
      </c>
      <c r="AD42" s="12">
        <v>9.8688028752803802E-2</v>
      </c>
      <c r="AE42" s="12">
        <v>3.397180512547493E-2</v>
      </c>
      <c r="AF42" s="12">
        <v>5.8160573244094849E-3</v>
      </c>
      <c r="AG42" s="12">
        <v>0.2204384058713913</v>
      </c>
      <c r="AH42" s="12">
        <v>4.4672250747680664E-2</v>
      </c>
      <c r="AI42" s="12">
        <v>0.14050829410552979</v>
      </c>
      <c r="AJ42" s="12">
        <v>5.0688996911048889E-2</v>
      </c>
      <c r="AK42" s="12">
        <v>0.21483448147773743</v>
      </c>
      <c r="AL42" s="12">
        <v>4.9343045800924301E-2</v>
      </c>
      <c r="AM42" s="12">
        <v>1.3452182523906231E-2</v>
      </c>
      <c r="AN42" s="12">
        <v>0.12117376178503036</v>
      </c>
      <c r="AO42" s="12">
        <v>0.12093903124332428</v>
      </c>
      <c r="AP42" s="12">
        <v>6.0137775726616383E-3</v>
      </c>
      <c r="AQ42" s="12">
        <v>2.5185398757457733E-2</v>
      </c>
      <c r="AR42" s="12">
        <v>5.6364830583333969E-2</v>
      </c>
      <c r="AS42" s="12">
        <v>0.20148786902427673</v>
      </c>
      <c r="AT42" s="12">
        <v>8.2807337093981914E-6</v>
      </c>
    </row>
    <row r="43" spans="1:46" x14ac:dyDescent="0.25">
      <c r="A43" s="12" t="s">
        <v>87</v>
      </c>
      <c r="B43" s="12">
        <v>0.50868332386016846</v>
      </c>
      <c r="C43" s="12">
        <v>6.2931008636951447E-2</v>
      </c>
      <c r="D43" s="12">
        <v>0.22310158610343933</v>
      </c>
      <c r="E43" s="12">
        <v>0.50761216878890991</v>
      </c>
      <c r="F43" s="12">
        <v>0.20635521411895752</v>
      </c>
      <c r="G43" s="12">
        <v>0.21700648963451385</v>
      </c>
      <c r="H43" s="12">
        <v>0.13155028223991394</v>
      </c>
      <c r="I43" s="12">
        <v>0.17147906124591827</v>
      </c>
      <c r="J43" s="12">
        <v>0.26296228170394897</v>
      </c>
      <c r="K43" s="12">
        <v>0.21700185537338257</v>
      </c>
      <c r="L43" s="12">
        <v>9.7424350678920746E-3</v>
      </c>
      <c r="M43" s="12">
        <v>0.70267927646636963</v>
      </c>
      <c r="N43" s="12">
        <v>0.10786096751689911</v>
      </c>
      <c r="O43" s="12">
        <v>0.10070797055959702</v>
      </c>
      <c r="P43" s="12">
        <v>0.15567848086357117</v>
      </c>
      <c r="Q43" s="12">
        <v>0.39719042181968689</v>
      </c>
      <c r="R43" s="12">
        <v>8.4926791489124298E-2</v>
      </c>
      <c r="S43" s="12">
        <v>0.17394562065601349</v>
      </c>
      <c r="T43" s="12">
        <v>0.11465609073638916</v>
      </c>
      <c r="U43" s="12">
        <v>7.3602601885795593E-2</v>
      </c>
      <c r="V43" s="12">
        <v>0.3681919276714325</v>
      </c>
      <c r="W43" s="12">
        <v>0.23923355340957642</v>
      </c>
      <c r="X43" s="12">
        <v>0.39257451891899109</v>
      </c>
      <c r="Y43" s="12">
        <v>0.1255277693271637</v>
      </c>
      <c r="Z43" s="12">
        <v>9.913567453622818E-2</v>
      </c>
      <c r="AA43" s="12">
        <v>6.7359276115894318E-2</v>
      </c>
      <c r="AB43" s="12">
        <v>0.12322754412889481</v>
      </c>
      <c r="AC43" s="12">
        <v>9.8238186910748482E-4</v>
      </c>
      <c r="AD43" s="12">
        <v>0.15498028695583344</v>
      </c>
      <c r="AE43" s="12">
        <v>2.532702311873436E-2</v>
      </c>
      <c r="AF43" s="12">
        <v>1.3269254937767982E-2</v>
      </c>
      <c r="AG43" s="12">
        <v>0.29555082321166992</v>
      </c>
      <c r="AH43" s="12">
        <v>3.8175992667675018E-2</v>
      </c>
      <c r="AI43" s="12">
        <v>8.0159425735473633E-2</v>
      </c>
      <c r="AJ43" s="12">
        <v>5.6870810687541962E-2</v>
      </c>
      <c r="AK43" s="12">
        <v>0.25539222359657288</v>
      </c>
      <c r="AL43" s="12">
        <v>6.8217411637306213E-2</v>
      </c>
      <c r="AM43" s="12">
        <v>1.2881208211183548E-2</v>
      </c>
      <c r="AN43" s="12">
        <v>0.10940145701169968</v>
      </c>
      <c r="AO43" s="12">
        <v>0.10420726984739304</v>
      </c>
      <c r="AP43" s="12">
        <v>1.6703523695468903E-2</v>
      </c>
      <c r="AQ43" s="12">
        <v>2.6535827666521072E-2</v>
      </c>
      <c r="AR43" s="12">
        <v>6.4854003489017487E-2</v>
      </c>
      <c r="AS43" s="12">
        <v>0.2047768235206604</v>
      </c>
      <c r="AT43" s="12">
        <v>0</v>
      </c>
    </row>
    <row r="44" spans="1:46" x14ac:dyDescent="0.25">
      <c r="A44" s="12" t="s">
        <v>88</v>
      </c>
      <c r="B44" s="12">
        <v>0.45509952306747437</v>
      </c>
      <c r="C44" s="12">
        <v>0.17213466763496399</v>
      </c>
      <c r="D44" s="12">
        <v>0.23219165205955505</v>
      </c>
      <c r="E44" s="12">
        <v>0.44429734349250793</v>
      </c>
      <c r="F44" s="12">
        <v>0.15137632191181183</v>
      </c>
      <c r="G44" s="12">
        <v>0.1172221451997757</v>
      </c>
      <c r="H44" s="12">
        <v>3.4755691885948181E-2</v>
      </c>
      <c r="I44" s="12">
        <v>0.25569331645965576</v>
      </c>
      <c r="J44" s="12">
        <v>0.55262905359268188</v>
      </c>
      <c r="K44" s="12">
        <v>3.9699822664260864E-2</v>
      </c>
      <c r="L44" s="12">
        <v>0</v>
      </c>
      <c r="M44" s="12">
        <v>0.88921988010406494</v>
      </c>
      <c r="N44" s="12">
        <v>5.9280142188072205E-2</v>
      </c>
      <c r="O44" s="12">
        <v>4.4777620583772659E-2</v>
      </c>
      <c r="P44" s="12">
        <v>0.27407181262969971</v>
      </c>
      <c r="Q44" s="12">
        <v>0.5592416524887085</v>
      </c>
      <c r="R44" s="12">
        <v>4.8592247068881989E-2</v>
      </c>
      <c r="S44" s="12">
        <v>1.7147060483694077E-2</v>
      </c>
      <c r="T44" s="12">
        <v>6.8313807249069214E-2</v>
      </c>
      <c r="U44" s="12">
        <v>3.2633457332849503E-2</v>
      </c>
      <c r="V44" s="12">
        <v>0.38557213544845581</v>
      </c>
      <c r="W44" s="12">
        <v>0.51029950380325317</v>
      </c>
      <c r="X44" s="12">
        <v>0.10412834584712982</v>
      </c>
      <c r="Y44" s="12">
        <v>3.9353381842374802E-2</v>
      </c>
      <c r="Z44" s="12">
        <v>9.4216495752334595E-2</v>
      </c>
      <c r="AA44" s="12">
        <v>2.0625632256269455E-2</v>
      </c>
      <c r="AB44" s="12">
        <v>4.2642965912818909E-2</v>
      </c>
      <c r="AC44" s="12">
        <v>6.6068326123058796E-4</v>
      </c>
      <c r="AD44" s="12">
        <v>0.10786977410316467</v>
      </c>
      <c r="AE44" s="12">
        <v>6.6671241074800491E-3</v>
      </c>
      <c r="AF44" s="12">
        <v>6.0541712446138263E-4</v>
      </c>
      <c r="AG44" s="12">
        <v>0.33428329229354858</v>
      </c>
      <c r="AH44" s="12">
        <v>5.4073303937911987E-2</v>
      </c>
      <c r="AI44" s="12">
        <v>0.14218993484973907</v>
      </c>
      <c r="AJ44" s="12">
        <v>4.4410508126020432E-2</v>
      </c>
      <c r="AK44" s="12">
        <v>0.21843543648719788</v>
      </c>
      <c r="AL44" s="12">
        <v>5.3293295204639435E-2</v>
      </c>
      <c r="AM44" s="12">
        <v>1.5005487017333508E-2</v>
      </c>
      <c r="AN44" s="12">
        <v>0.10861398279666901</v>
      </c>
      <c r="AO44" s="12">
        <v>0.11611074954271317</v>
      </c>
      <c r="AP44" s="12">
        <v>3.8204872980713844E-3</v>
      </c>
      <c r="AQ44" s="12">
        <v>2.6177907362580299E-2</v>
      </c>
      <c r="AR44" s="12">
        <v>4.8533827066421509E-2</v>
      </c>
      <c r="AS44" s="12">
        <v>0.22323966026306152</v>
      </c>
      <c r="AT44" s="12">
        <v>1.6869898536242545E-4</v>
      </c>
    </row>
    <row r="45" spans="1:46" x14ac:dyDescent="0.25">
      <c r="A45" s="12" t="s">
        <v>89</v>
      </c>
      <c r="B45" s="12">
        <v>0.29400825500488281</v>
      </c>
      <c r="C45" s="12">
        <v>6.2074251472949982E-2</v>
      </c>
      <c r="D45" s="12">
        <v>0.15356871485710144</v>
      </c>
      <c r="E45" s="12">
        <v>0.51790189743041992</v>
      </c>
      <c r="F45" s="12">
        <v>0.26645511388778687</v>
      </c>
      <c r="G45" s="12">
        <v>0.73661571741104126</v>
      </c>
      <c r="H45" s="12">
        <v>5.7909667491912842E-2</v>
      </c>
      <c r="I45" s="12">
        <v>9.4930611550807953E-2</v>
      </c>
      <c r="J45" s="12">
        <v>0.10133205354213715</v>
      </c>
      <c r="K45" s="12">
        <v>9.2119518667459488E-3</v>
      </c>
      <c r="L45" s="12">
        <v>0</v>
      </c>
      <c r="M45" s="12">
        <v>0.52063757181167603</v>
      </c>
      <c r="N45" s="12">
        <v>0.23405960202217102</v>
      </c>
      <c r="O45" s="12">
        <v>0.22007983922958374</v>
      </c>
      <c r="P45" s="12">
        <v>0.16594934463500977</v>
      </c>
      <c r="Q45" s="12">
        <v>0.22427190840244293</v>
      </c>
      <c r="R45" s="12">
        <v>3.5573851317167282E-2</v>
      </c>
      <c r="S45" s="12">
        <v>0.33831560611724854</v>
      </c>
      <c r="T45" s="12">
        <v>0.15608817338943481</v>
      </c>
      <c r="U45" s="12">
        <v>7.9801112413406372E-2</v>
      </c>
      <c r="V45" s="12">
        <v>0.46962839365005493</v>
      </c>
      <c r="W45" s="12">
        <v>0.26139768958091736</v>
      </c>
      <c r="X45" s="12">
        <v>0.26897388696670532</v>
      </c>
      <c r="Y45" s="12">
        <v>0.2129865437746048</v>
      </c>
      <c r="Z45" s="12">
        <v>4.5986797660589218E-2</v>
      </c>
      <c r="AA45" s="12">
        <v>1.7673712223768234E-2</v>
      </c>
      <c r="AB45" s="12">
        <v>1.9446834921836853E-2</v>
      </c>
      <c r="AC45" s="12">
        <v>4.9342685379087925E-3</v>
      </c>
      <c r="AD45" s="12">
        <v>0.14978596568107605</v>
      </c>
      <c r="AE45" s="12">
        <v>2.4628816172480583E-2</v>
      </c>
      <c r="AF45" s="12">
        <v>7.4806148186326027E-3</v>
      </c>
      <c r="AG45" s="12">
        <v>0.36753001809120178</v>
      </c>
      <c r="AH45" s="12">
        <v>5.5800672620534897E-2</v>
      </c>
      <c r="AI45" s="12">
        <v>0.14535301923751831</v>
      </c>
      <c r="AJ45" s="12">
        <v>6.3947200775146484E-2</v>
      </c>
      <c r="AK45" s="12">
        <v>0.23488955199718475</v>
      </c>
      <c r="AL45" s="12">
        <v>6.349664181470871E-2</v>
      </c>
      <c r="AM45" s="12">
        <v>1.7100105062127113E-2</v>
      </c>
      <c r="AN45" s="12">
        <v>0.10628892481327057</v>
      </c>
      <c r="AO45" s="12">
        <v>7.2162680327892303E-2</v>
      </c>
      <c r="AP45" s="12">
        <v>2.2613579407334328E-2</v>
      </c>
      <c r="AQ45" s="12">
        <v>2.6664827018976212E-2</v>
      </c>
      <c r="AR45" s="12">
        <v>3.7909667938947678E-2</v>
      </c>
      <c r="AS45" s="12">
        <v>0.20902884006500244</v>
      </c>
      <c r="AT45" s="12">
        <v>5.4500822443515062E-4</v>
      </c>
    </row>
    <row r="46" spans="1:46" x14ac:dyDescent="0.25">
      <c r="A46" s="12" t="s">
        <v>90</v>
      </c>
      <c r="B46" s="12">
        <v>0.51512885093688965</v>
      </c>
      <c r="C46" s="12">
        <v>0.17031258344650269</v>
      </c>
      <c r="D46" s="12">
        <v>0.20960813760757446</v>
      </c>
      <c r="E46" s="12">
        <v>0.42981451749801636</v>
      </c>
      <c r="F46" s="12">
        <v>0.19026476144790649</v>
      </c>
      <c r="G46" s="12">
        <v>0.29614242911338806</v>
      </c>
      <c r="H46" s="12">
        <v>5.7573143392801285E-2</v>
      </c>
      <c r="I46" s="12">
        <v>6.5496116876602173E-2</v>
      </c>
      <c r="J46" s="12">
        <v>0.47056537866592407</v>
      </c>
      <c r="K46" s="12">
        <v>0.11022292822599411</v>
      </c>
      <c r="L46" s="12">
        <v>7.2122993879020214E-4</v>
      </c>
      <c r="M46" s="12">
        <v>0.68411320447921753</v>
      </c>
      <c r="N46" s="12">
        <v>0.12382490187883377</v>
      </c>
      <c r="O46" s="12">
        <v>0.14712677896022797</v>
      </c>
      <c r="P46" s="12">
        <v>0.14303293824195862</v>
      </c>
      <c r="Q46" s="12">
        <v>0.35161015391349792</v>
      </c>
      <c r="R46" s="12">
        <v>0.16163487732410431</v>
      </c>
      <c r="S46" s="12">
        <v>0.12704062461853027</v>
      </c>
      <c r="T46" s="12">
        <v>0.15320998430252075</v>
      </c>
      <c r="U46" s="12">
        <v>6.3471443951129913E-2</v>
      </c>
      <c r="V46" s="12">
        <v>0.43741405010223389</v>
      </c>
      <c r="W46" s="12">
        <v>0.24592472612857819</v>
      </c>
      <c r="X46" s="12">
        <v>0.31666123867034912</v>
      </c>
      <c r="Y46" s="12">
        <v>0.14105404913425446</v>
      </c>
      <c r="Z46" s="12">
        <v>5.649256706237793E-2</v>
      </c>
      <c r="AA46" s="12">
        <v>2.1860979497432709E-2</v>
      </c>
      <c r="AB46" s="12">
        <v>7.1550965309143066E-2</v>
      </c>
      <c r="AC46" s="12">
        <v>7.3667336255311966E-3</v>
      </c>
      <c r="AD46" s="12">
        <v>0.11868470907211304</v>
      </c>
      <c r="AE46" s="12">
        <v>2.2909794002771378E-2</v>
      </c>
      <c r="AF46" s="12">
        <v>1.7756549641489983E-3</v>
      </c>
      <c r="AG46" s="12">
        <v>0.24556747078895569</v>
      </c>
      <c r="AH46" s="12">
        <v>3.618505597114563E-2</v>
      </c>
      <c r="AI46" s="12">
        <v>0.14815300703048706</v>
      </c>
      <c r="AJ46" s="12">
        <v>7.4419654905796051E-2</v>
      </c>
      <c r="AK46" s="12">
        <v>0.2118430882692337</v>
      </c>
      <c r="AL46" s="12">
        <v>6.0861695557832718E-2</v>
      </c>
      <c r="AM46" s="12">
        <v>2.5884576141834259E-2</v>
      </c>
      <c r="AN46" s="12">
        <v>9.9943280220031738E-2</v>
      </c>
      <c r="AO46" s="12">
        <v>8.989068865776062E-2</v>
      </c>
      <c r="AP46" s="12">
        <v>9.863564744591713E-3</v>
      </c>
      <c r="AQ46" s="12">
        <v>2.4245165288448334E-2</v>
      </c>
      <c r="AR46" s="12">
        <v>5.3668644279241562E-2</v>
      </c>
      <c r="AS46" s="12">
        <v>0.20118291676044464</v>
      </c>
      <c r="AT46" s="12">
        <v>4.3678624933818355E-5</v>
      </c>
    </row>
    <row r="47" spans="1:46" x14ac:dyDescent="0.25">
      <c r="A47" s="12" t="s">
        <v>91</v>
      </c>
      <c r="B47" s="12">
        <v>0.40637093782424927</v>
      </c>
      <c r="C47" s="12">
        <v>0.32126933336257935</v>
      </c>
      <c r="D47" s="12">
        <v>0.20302566885948181</v>
      </c>
      <c r="E47" s="12">
        <v>0.29295587539672852</v>
      </c>
      <c r="F47" s="12">
        <v>0.18274913728237152</v>
      </c>
      <c r="G47" s="12">
        <v>6.6972583532333374E-2</v>
      </c>
      <c r="H47" s="12">
        <v>0.10231821238994598</v>
      </c>
      <c r="I47" s="12">
        <v>0.11600054800510406</v>
      </c>
      <c r="J47" s="12">
        <v>0.66199159622192383</v>
      </c>
      <c r="K47" s="12">
        <v>5.2717052400112152E-2</v>
      </c>
      <c r="L47" s="12">
        <v>2.5395173579454422E-3</v>
      </c>
      <c r="M47" s="12">
        <v>0.75877964496612549</v>
      </c>
      <c r="N47" s="12">
        <v>9.1053366661071777E-2</v>
      </c>
      <c r="O47" s="12">
        <v>0.14762750267982483</v>
      </c>
      <c r="P47" s="12">
        <v>0.15856954455375671</v>
      </c>
      <c r="Q47" s="12">
        <v>0.3297310471534729</v>
      </c>
      <c r="R47" s="12">
        <v>0.25661861896514893</v>
      </c>
      <c r="S47" s="12">
        <v>6.6705793142318726E-2</v>
      </c>
      <c r="T47" s="12">
        <v>6.8853318691253662E-2</v>
      </c>
      <c r="U47" s="12">
        <v>0.11952163279056549</v>
      </c>
      <c r="V47" s="12">
        <v>0.57576686143875122</v>
      </c>
      <c r="W47" s="12">
        <v>0.36517229676246643</v>
      </c>
      <c r="X47" s="12">
        <v>5.9060826897621155E-2</v>
      </c>
      <c r="Y47" s="12">
        <v>4.1135679930448532E-2</v>
      </c>
      <c r="Z47" s="12">
        <v>9.6934959292411804E-2</v>
      </c>
      <c r="AA47" s="12">
        <v>1.3268452137708664E-2</v>
      </c>
      <c r="AB47" s="12">
        <v>1.6995362937450409E-2</v>
      </c>
      <c r="AC47" s="12">
        <v>1.8136458238586783E-3</v>
      </c>
      <c r="AD47" s="12">
        <v>4.6895496547222137E-2</v>
      </c>
      <c r="AE47" s="12">
        <v>2.4514009710401297E-3</v>
      </c>
      <c r="AF47" s="12">
        <v>6.3427556306123734E-3</v>
      </c>
      <c r="AG47" s="12">
        <v>0.1156543642282486</v>
      </c>
      <c r="AH47" s="12">
        <v>3.9134833961725235E-2</v>
      </c>
      <c r="AI47" s="12">
        <v>0.10422559827566147</v>
      </c>
      <c r="AJ47" s="12">
        <v>5.3391855210065842E-2</v>
      </c>
      <c r="AK47" s="12">
        <v>0.27770069241523743</v>
      </c>
      <c r="AL47" s="12">
        <v>4.100162535905838E-2</v>
      </c>
      <c r="AM47" s="12">
        <v>1.4853006228804588E-2</v>
      </c>
      <c r="AN47" s="12">
        <v>0.11141006648540497</v>
      </c>
      <c r="AO47" s="12">
        <v>0.10130585730075836</v>
      </c>
      <c r="AP47" s="12">
        <v>1.4300408773124218E-2</v>
      </c>
      <c r="AQ47" s="12">
        <v>2.8629796579480171E-2</v>
      </c>
      <c r="AR47" s="12">
        <v>6.3131101429462433E-2</v>
      </c>
      <c r="AS47" s="12">
        <v>0.19004993140697479</v>
      </c>
      <c r="AT47" s="12">
        <v>0</v>
      </c>
    </row>
    <row r="48" spans="1:46" x14ac:dyDescent="0.25">
      <c r="A48" s="12" t="s">
        <v>92</v>
      </c>
      <c r="B48" s="12">
        <v>0.35329034924507141</v>
      </c>
      <c r="C48" s="12">
        <v>4.4481765478849411E-2</v>
      </c>
      <c r="D48" s="12">
        <v>0.17926459014415741</v>
      </c>
      <c r="E48" s="12">
        <v>0.54174578189849854</v>
      </c>
      <c r="F48" s="12">
        <v>0.23450791835784912</v>
      </c>
      <c r="G48" s="12">
        <v>0.42976522445678711</v>
      </c>
      <c r="H48" s="12">
        <v>0.12863302230834961</v>
      </c>
      <c r="I48" s="12">
        <v>0.20299357175827026</v>
      </c>
      <c r="J48" s="12">
        <v>0.22177077829837799</v>
      </c>
      <c r="K48" s="12">
        <v>1.6837369650602341E-2</v>
      </c>
      <c r="L48" s="12">
        <v>6.9802477955818176E-3</v>
      </c>
      <c r="M48" s="12">
        <v>0.53632032871246338</v>
      </c>
      <c r="N48" s="12">
        <v>0.19317576289176941</v>
      </c>
      <c r="O48" s="12">
        <v>0.2428913414478302</v>
      </c>
      <c r="P48" s="12">
        <v>8.8148027658462524E-2</v>
      </c>
      <c r="Q48" s="12">
        <v>0.24892248213291168</v>
      </c>
      <c r="R48" s="12">
        <v>8.027118444442749E-2</v>
      </c>
      <c r="S48" s="12">
        <v>0.10749836266040802</v>
      </c>
      <c r="T48" s="12">
        <v>0.23410245776176453</v>
      </c>
      <c r="U48" s="12">
        <v>0.24105748534202576</v>
      </c>
      <c r="V48" s="12">
        <v>0.53319430351257324</v>
      </c>
      <c r="W48" s="12">
        <v>0.21303075551986694</v>
      </c>
      <c r="X48" s="12">
        <v>0.2537749707698822</v>
      </c>
      <c r="Y48" s="12">
        <v>7.3638997972011566E-2</v>
      </c>
      <c r="Z48" s="12">
        <v>6.3108116388320923E-2</v>
      </c>
      <c r="AA48" s="12">
        <v>7.9351877793669701E-3</v>
      </c>
      <c r="AB48" s="12">
        <v>2.5561682879924774E-2</v>
      </c>
      <c r="AC48" s="12">
        <v>9.3461107462644577E-3</v>
      </c>
      <c r="AD48" s="12">
        <v>7.4910730123519897E-2</v>
      </c>
      <c r="AE48" s="12">
        <v>4.979575052857399E-3</v>
      </c>
      <c r="AF48" s="12">
        <v>8.1310421228408813E-3</v>
      </c>
      <c r="AG48" s="12">
        <v>0.12969009578227997</v>
      </c>
      <c r="AH48" s="12">
        <v>4.4463586062192917E-2</v>
      </c>
      <c r="AI48" s="12">
        <v>0.20055438578128815</v>
      </c>
      <c r="AJ48" s="12">
        <v>5.4987866431474686E-2</v>
      </c>
      <c r="AK48" s="12">
        <v>0.22226731479167938</v>
      </c>
      <c r="AL48" s="12">
        <v>5.1621511578559875E-2</v>
      </c>
      <c r="AM48" s="12">
        <v>1.8532618880271912E-2</v>
      </c>
      <c r="AN48" s="12">
        <v>9.9299043416976929E-2</v>
      </c>
      <c r="AO48" s="12">
        <v>6.4779438078403473E-2</v>
      </c>
      <c r="AP48" s="12">
        <v>4.7255298122763634E-3</v>
      </c>
      <c r="AQ48" s="12">
        <v>3.4697458148002625E-2</v>
      </c>
      <c r="AR48" s="12">
        <v>6.6574998199939728E-2</v>
      </c>
      <c r="AS48" s="12">
        <v>0.17662128806114197</v>
      </c>
      <c r="AT48" s="12">
        <v>5.3385477513074875E-3</v>
      </c>
    </row>
    <row r="49" spans="1:46" x14ac:dyDescent="0.25">
      <c r="A49" s="12" t="s">
        <v>93</v>
      </c>
      <c r="B49" s="12">
        <v>0.40697038173675537</v>
      </c>
      <c r="C49" s="12">
        <v>2.2150859236717224E-2</v>
      </c>
      <c r="D49" s="12">
        <v>0.21304571628570557</v>
      </c>
      <c r="E49" s="12">
        <v>0.54194629192352295</v>
      </c>
      <c r="F49" s="12">
        <v>0.22285710275173187</v>
      </c>
      <c r="G49" s="12">
        <v>0.29879578948020935</v>
      </c>
      <c r="H49" s="12">
        <v>0.20107084512710571</v>
      </c>
      <c r="I49" s="12">
        <v>0.11929327249526978</v>
      </c>
      <c r="J49" s="12">
        <v>0.32579958438873291</v>
      </c>
      <c r="K49" s="12">
        <v>5.5040493607521057E-2</v>
      </c>
      <c r="L49" s="12">
        <v>0</v>
      </c>
      <c r="M49" s="12">
        <v>0.42711782455444336</v>
      </c>
      <c r="N49" s="12">
        <v>0.26851099729537964</v>
      </c>
      <c r="O49" s="12">
        <v>0.27929306030273438</v>
      </c>
      <c r="P49" s="12">
        <v>6.1986453831195831E-2</v>
      </c>
      <c r="Q49" s="12">
        <v>0.23940828442573547</v>
      </c>
      <c r="R49" s="12">
        <v>0.17247453331947327</v>
      </c>
      <c r="S49" s="12">
        <v>9.0820789337158203E-2</v>
      </c>
      <c r="T49" s="12">
        <v>0.25113174319267273</v>
      </c>
      <c r="U49" s="12">
        <v>0.18417820334434509</v>
      </c>
      <c r="V49" s="12">
        <v>0.4392092227935791</v>
      </c>
      <c r="W49" s="12">
        <v>0.36137697100639343</v>
      </c>
      <c r="X49" s="12">
        <v>0.19941379129886627</v>
      </c>
      <c r="Y49" s="12">
        <v>4.6684034168720245E-2</v>
      </c>
      <c r="Z49" s="12">
        <v>3.5947088152170181E-2</v>
      </c>
      <c r="AA49" s="12">
        <v>1.2436645105481148E-2</v>
      </c>
      <c r="AB49" s="12">
        <v>1.7514456063508987E-2</v>
      </c>
      <c r="AC49" s="12">
        <v>9.7704939544200897E-3</v>
      </c>
      <c r="AD49" s="12">
        <v>6.8528942763805389E-2</v>
      </c>
      <c r="AE49" s="12">
        <v>2.6863420382142067E-2</v>
      </c>
      <c r="AF49" s="12">
        <v>1.2088298797607422E-2</v>
      </c>
      <c r="AG49" s="12">
        <v>0.15077358484268188</v>
      </c>
      <c r="AH49" s="12">
        <v>6.2785327434539795E-2</v>
      </c>
      <c r="AI49" s="12">
        <v>0.12763701379299164</v>
      </c>
      <c r="AJ49" s="12">
        <v>6.0727931559085846E-2</v>
      </c>
      <c r="AK49" s="12">
        <v>0.22692014276981354</v>
      </c>
      <c r="AL49" s="12">
        <v>4.5353740453720093E-2</v>
      </c>
      <c r="AM49" s="12">
        <v>4.5052576810121536E-2</v>
      </c>
      <c r="AN49" s="12">
        <v>9.5814518630504608E-2</v>
      </c>
      <c r="AO49" s="12">
        <v>8.7918408215045929E-2</v>
      </c>
      <c r="AP49" s="12">
        <v>3.0898962169885635E-2</v>
      </c>
      <c r="AQ49" s="12">
        <v>2.8872853145003319E-2</v>
      </c>
      <c r="AR49" s="12">
        <v>5.0892025232315063E-2</v>
      </c>
      <c r="AS49" s="12">
        <v>0.19990652799606323</v>
      </c>
      <c r="AT49" s="12">
        <v>5.2766486078326125E-6</v>
      </c>
    </row>
    <row r="50" spans="1:46" x14ac:dyDescent="0.25">
      <c r="A50" s="12" t="s">
        <v>94</v>
      </c>
      <c r="B50" s="12">
        <v>0.53168678283691406</v>
      </c>
      <c r="C50" s="12">
        <v>9.5899239182472229E-2</v>
      </c>
      <c r="D50" s="12">
        <v>0.21523994207382202</v>
      </c>
      <c r="E50" s="12">
        <v>0.52971744537353516</v>
      </c>
      <c r="F50" s="12">
        <v>0.15914334356784821</v>
      </c>
      <c r="G50" s="12">
        <v>3.2528497278690338E-2</v>
      </c>
      <c r="H50" s="12">
        <v>1.5279432758688927E-2</v>
      </c>
      <c r="I50" s="12">
        <v>9.172956645488739E-2</v>
      </c>
      <c r="J50" s="12">
        <v>0.83686840534210205</v>
      </c>
      <c r="K50" s="12">
        <v>2.3594100028276443E-2</v>
      </c>
      <c r="L50" s="12">
        <v>5.8562527410686016E-3</v>
      </c>
      <c r="M50" s="12">
        <v>0.55632460117340088</v>
      </c>
      <c r="N50" s="12">
        <v>0.29640847444534302</v>
      </c>
      <c r="O50" s="12">
        <v>0.14123189449310303</v>
      </c>
      <c r="P50" s="12">
        <v>0.26759663224220276</v>
      </c>
      <c r="Q50" s="12">
        <v>0.49569135904312134</v>
      </c>
      <c r="R50" s="12">
        <v>0.2009103000164032</v>
      </c>
      <c r="S50" s="12">
        <v>7.014075294137001E-3</v>
      </c>
      <c r="T50" s="12">
        <v>1.3418085873126984E-2</v>
      </c>
      <c r="U50" s="12">
        <v>1.5369562432169914E-2</v>
      </c>
      <c r="V50" s="12">
        <v>0.21189859509468079</v>
      </c>
      <c r="W50" s="12">
        <v>0.11110369861125946</v>
      </c>
      <c r="X50" s="12">
        <v>0.67699766159057617</v>
      </c>
      <c r="Y50" s="12">
        <v>2.9517807066440582E-2</v>
      </c>
      <c r="Z50" s="12">
        <v>7.3676787316799164E-2</v>
      </c>
      <c r="AA50" s="12">
        <v>8.7236277759075165E-3</v>
      </c>
      <c r="AB50" s="12">
        <v>0.23316499590873718</v>
      </c>
      <c r="AC50" s="12">
        <v>8.8351231534034014E-4</v>
      </c>
      <c r="AD50" s="12">
        <v>8.9078404009342194E-2</v>
      </c>
      <c r="AE50" s="12">
        <v>7.8575275838375092E-3</v>
      </c>
      <c r="AF50" s="12">
        <v>4.3701304821297526E-4</v>
      </c>
      <c r="AG50" s="12">
        <v>0.45698818564414978</v>
      </c>
      <c r="AH50" s="12">
        <v>6.6291816532611847E-2</v>
      </c>
      <c r="AI50" s="12">
        <v>0.10400095582008362</v>
      </c>
      <c r="AJ50" s="12">
        <v>5.4808169603347778E-2</v>
      </c>
      <c r="AK50" s="12">
        <v>0.28791135549545288</v>
      </c>
      <c r="AL50" s="12">
        <v>3.6901772022247314E-2</v>
      </c>
      <c r="AM50" s="12">
        <v>1.3074552640318871E-2</v>
      </c>
      <c r="AN50" s="12">
        <v>0.10307367146015167</v>
      </c>
      <c r="AO50" s="12">
        <v>6.8697765469551086E-2</v>
      </c>
      <c r="AP50" s="12">
        <v>3.140556812286377E-2</v>
      </c>
      <c r="AQ50" s="12">
        <v>2.7106817811727524E-2</v>
      </c>
      <c r="AR50" s="12">
        <v>7.4054688215255737E-2</v>
      </c>
      <c r="AS50" s="12">
        <v>0.19875338673591614</v>
      </c>
      <c r="AT50" s="12">
        <v>2.1130817185621709E-4</v>
      </c>
    </row>
    <row r="51" spans="1:46" x14ac:dyDescent="0.25">
      <c r="A51" s="12" t="s">
        <v>95</v>
      </c>
      <c r="B51" s="12">
        <v>0.43336299061775208</v>
      </c>
      <c r="C51" s="12">
        <v>9.9338948726654053E-2</v>
      </c>
      <c r="D51" s="12">
        <v>0.23182915151119232</v>
      </c>
      <c r="E51" s="12">
        <v>0.49572846293449402</v>
      </c>
      <c r="F51" s="12">
        <v>0.17310343682765961</v>
      </c>
      <c r="G51" s="12">
        <v>0.3488057553768158</v>
      </c>
      <c r="H51" s="12">
        <v>0.11136238276958466</v>
      </c>
      <c r="I51" s="12">
        <v>0.14498260617256165</v>
      </c>
      <c r="J51" s="12">
        <v>0.35467472672462463</v>
      </c>
      <c r="K51" s="12">
        <v>4.0174536406993866E-2</v>
      </c>
      <c r="L51" s="12">
        <v>0.13547344505786896</v>
      </c>
      <c r="M51" s="12">
        <v>0.41589576005935669</v>
      </c>
      <c r="N51" s="12">
        <v>0.26930585503578186</v>
      </c>
      <c r="O51" s="12">
        <v>0.16074258089065552</v>
      </c>
      <c r="P51" s="12">
        <v>0.19482161104679108</v>
      </c>
      <c r="Q51" s="12">
        <v>0.38975656032562256</v>
      </c>
      <c r="R51" s="12">
        <v>5.0329193472862244E-2</v>
      </c>
      <c r="S51" s="12">
        <v>0.18769821524620056</v>
      </c>
      <c r="T51" s="12">
        <v>0.13164156675338745</v>
      </c>
      <c r="U51" s="12">
        <v>4.5752856880426407E-2</v>
      </c>
      <c r="V51" s="12">
        <v>0.54526567459106445</v>
      </c>
      <c r="W51" s="12">
        <v>0.22045838832855225</v>
      </c>
      <c r="X51" s="12">
        <v>0.23427595198154449</v>
      </c>
      <c r="Y51" s="12">
        <v>9.3715488910675049E-2</v>
      </c>
      <c r="Z51" s="12">
        <v>0.11829045414924622</v>
      </c>
      <c r="AA51" s="12">
        <v>2.9552418738603592E-2</v>
      </c>
      <c r="AB51" s="12">
        <v>7.5397998094558716E-2</v>
      </c>
      <c r="AC51" s="12">
        <v>6.6650388762354851E-3</v>
      </c>
      <c r="AD51" s="12">
        <v>0.2047322690486908</v>
      </c>
      <c r="AE51" s="12">
        <v>0.11005100607872009</v>
      </c>
      <c r="AF51" s="12">
        <v>1.1337296105921268E-2</v>
      </c>
      <c r="AG51" s="12">
        <v>0.2719244658946991</v>
      </c>
      <c r="AH51" s="12">
        <v>4.7744579613208771E-2</v>
      </c>
      <c r="AI51" s="12">
        <v>0.11377193778753281</v>
      </c>
      <c r="AJ51" s="12">
        <v>4.5019164681434631E-2</v>
      </c>
      <c r="AK51" s="12">
        <v>0.22766874730587006</v>
      </c>
      <c r="AL51" s="12">
        <v>5.3578503429889679E-2</v>
      </c>
      <c r="AM51" s="12">
        <v>1.7057158052921295E-2</v>
      </c>
      <c r="AN51" s="12">
        <v>9.4794310629367828E-2</v>
      </c>
      <c r="AO51" s="12">
        <v>0.16762456297874451</v>
      </c>
      <c r="AP51" s="12">
        <v>1.1075508780777454E-2</v>
      </c>
      <c r="AQ51" s="12">
        <v>2.8275741264224052E-2</v>
      </c>
      <c r="AR51" s="12">
        <v>4.7653846442699432E-2</v>
      </c>
      <c r="AS51" s="12">
        <v>0.19272756576538086</v>
      </c>
      <c r="AT51" s="12">
        <v>7.5291964458301663E-4</v>
      </c>
    </row>
    <row r="52" spans="1:46" x14ac:dyDescent="0.25">
      <c r="A52" s="12" t="s">
        <v>96</v>
      </c>
      <c r="B52" s="12">
        <v>0.50217759609222412</v>
      </c>
      <c r="C52" s="12">
        <v>0.24249410629272461</v>
      </c>
      <c r="D52" s="12">
        <v>0.2329305112361908</v>
      </c>
      <c r="E52" s="12">
        <v>0.41423285007476807</v>
      </c>
      <c r="F52" s="12">
        <v>0.11034253239631653</v>
      </c>
      <c r="G52" s="12">
        <v>0.31587955355644226</v>
      </c>
      <c r="H52" s="12">
        <v>3.378739207983017E-2</v>
      </c>
      <c r="I52" s="12">
        <v>2.95138880610466E-2</v>
      </c>
      <c r="J52" s="12">
        <v>0.54241889715194702</v>
      </c>
      <c r="K52" s="12">
        <v>7.8400269150733948E-2</v>
      </c>
      <c r="L52" s="12">
        <v>5.3503289818763733E-2</v>
      </c>
      <c r="M52" s="12">
        <v>0.74862086772918701</v>
      </c>
      <c r="N52" s="12">
        <v>8.5947036743164063E-2</v>
      </c>
      <c r="O52" s="12">
        <v>0.10942133516073227</v>
      </c>
      <c r="P52" s="12">
        <v>0.25987702608108521</v>
      </c>
      <c r="Q52" s="12">
        <v>0.4977678656578064</v>
      </c>
      <c r="R52" s="12">
        <v>6.4486853778362274E-2</v>
      </c>
      <c r="S52" s="12">
        <v>7.8089572489261627E-2</v>
      </c>
      <c r="T52" s="12">
        <v>5.3151711821556091E-2</v>
      </c>
      <c r="U52" s="12">
        <v>4.66269850730896E-2</v>
      </c>
      <c r="V52" s="12">
        <v>0.34691968560218811</v>
      </c>
      <c r="W52" s="12">
        <v>0.31859135627746582</v>
      </c>
      <c r="X52" s="12">
        <v>0.33448892831802368</v>
      </c>
      <c r="Y52" s="12">
        <v>2.2725265473127365E-2</v>
      </c>
      <c r="Z52" s="12">
        <v>3.2017551362514496E-2</v>
      </c>
      <c r="AA52" s="12">
        <v>1.7915099859237671E-2</v>
      </c>
      <c r="AB52" s="12">
        <v>3.0944719910621643E-2</v>
      </c>
      <c r="AC52" s="12">
        <v>1.843394129537046E-3</v>
      </c>
      <c r="AD52" s="12">
        <v>7.3529571294784546E-2</v>
      </c>
      <c r="AE52" s="12">
        <v>8.0802049487829208E-3</v>
      </c>
      <c r="AF52" s="12">
        <v>2.487092511728406E-3</v>
      </c>
      <c r="AG52" s="12">
        <v>7.7570170164108276E-2</v>
      </c>
      <c r="AH52" s="12">
        <v>4.7793254256248474E-2</v>
      </c>
      <c r="AI52" s="12">
        <v>7.0896387100219727E-2</v>
      </c>
      <c r="AJ52" s="12">
        <v>8.1979073584079742E-2</v>
      </c>
      <c r="AK52" s="12">
        <v>0.23841097950935364</v>
      </c>
      <c r="AL52" s="12">
        <v>4.147956520318985E-2</v>
      </c>
      <c r="AM52" s="12">
        <v>1.3926289044320583E-2</v>
      </c>
      <c r="AN52" s="12">
        <v>0.13522781431674957</v>
      </c>
      <c r="AO52" s="12">
        <v>3.6498691886663437E-2</v>
      </c>
      <c r="AP52" s="12">
        <v>7.9261958599090576E-2</v>
      </c>
      <c r="AQ52" s="12">
        <v>2.729303203523159E-2</v>
      </c>
      <c r="AR52" s="12">
        <v>8.5950441658496857E-2</v>
      </c>
      <c r="AS52" s="12">
        <v>0.1887606680393219</v>
      </c>
      <c r="AT52" s="12">
        <v>3.1511159613728523E-4</v>
      </c>
    </row>
    <row r="53" spans="1:46" x14ac:dyDescent="0.25">
      <c r="A53" s="12" t="s">
        <v>97</v>
      </c>
      <c r="B53" s="12">
        <v>0.58174979686737061</v>
      </c>
      <c r="C53" s="12">
        <v>0.26759535074234009</v>
      </c>
      <c r="D53" s="12">
        <v>0.11653949320316315</v>
      </c>
      <c r="E53" s="12">
        <v>0.38950490951538086</v>
      </c>
      <c r="F53" s="12">
        <v>0.22636023163795471</v>
      </c>
      <c r="G53" s="12">
        <v>0.99802684783935547</v>
      </c>
      <c r="H53" s="12">
        <v>9.4535826065111905E-5</v>
      </c>
      <c r="I53" s="12">
        <v>3.7814330426044762E-4</v>
      </c>
      <c r="J53" s="12">
        <v>1.0277830297127366E-3</v>
      </c>
      <c r="K53" s="12">
        <v>4.7267915215343237E-4</v>
      </c>
      <c r="L53" s="12">
        <v>5.6605786085128784E-2</v>
      </c>
      <c r="M53" s="12">
        <v>0.65255546569824219</v>
      </c>
      <c r="N53" s="12">
        <v>9.7171761095523834E-2</v>
      </c>
      <c r="O53" s="12">
        <v>0.18461808562278748</v>
      </c>
      <c r="P53" s="12">
        <v>1.912551186978817E-2</v>
      </c>
      <c r="Q53" s="12">
        <v>5.4664269089698792E-2</v>
      </c>
      <c r="R53" s="12">
        <v>0.58968108892440796</v>
      </c>
      <c r="S53" s="12">
        <v>0.31408005952835083</v>
      </c>
      <c r="T53" s="12">
        <v>2.2449076175689697E-2</v>
      </c>
      <c r="U53" s="12">
        <v>0</v>
      </c>
      <c r="V53" s="12">
        <v>0.29174870252609253</v>
      </c>
      <c r="W53" s="12">
        <v>0.37113562226295471</v>
      </c>
      <c r="X53" s="12">
        <v>0.33711567521095276</v>
      </c>
      <c r="Y53" s="12">
        <v>0.11003873497247696</v>
      </c>
      <c r="Z53" s="12">
        <v>1.5625333413481712E-2</v>
      </c>
      <c r="AA53" s="12">
        <v>0</v>
      </c>
      <c r="AB53" s="12">
        <v>2.3512844927608967E-3</v>
      </c>
      <c r="AC53" s="12">
        <v>6.6893719136714935E-2</v>
      </c>
      <c r="AD53" s="12">
        <v>3.0770581215620041E-2</v>
      </c>
      <c r="AE53" s="12">
        <v>2.6012163609266281E-2</v>
      </c>
      <c r="AF53" s="12">
        <v>0</v>
      </c>
      <c r="AG53" s="12">
        <v>0.66947340965270996</v>
      </c>
      <c r="AH53" s="12">
        <v>8.5856892168521881E-2</v>
      </c>
      <c r="AI53" s="12">
        <v>0.14192885160446167</v>
      </c>
      <c r="AJ53" s="12">
        <v>3.0938079580664635E-2</v>
      </c>
      <c r="AK53" s="12">
        <v>0.2007979154586792</v>
      </c>
      <c r="AL53" s="12">
        <v>5.1480177789926529E-2</v>
      </c>
      <c r="AM53" s="12">
        <v>1.9047824665904045E-2</v>
      </c>
      <c r="AN53" s="12">
        <v>8.5798725485801697E-2</v>
      </c>
      <c r="AO53" s="12">
        <v>8.704182505607605E-2</v>
      </c>
      <c r="AP53" s="12">
        <v>1.1107751168310642E-2</v>
      </c>
      <c r="AQ53" s="12">
        <v>1.6805775463581085E-2</v>
      </c>
      <c r="AR53" s="12">
        <v>0.14287048578262329</v>
      </c>
      <c r="AS53" s="12">
        <v>0.21186991035938263</v>
      </c>
      <c r="AT53" s="12">
        <v>3.1264085555449128E-4</v>
      </c>
    </row>
  </sheetData>
  <sheetProtection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1BD3F-8B28-408F-9E25-45285756F250}">
  <dimension ref="A1:K57"/>
  <sheetViews>
    <sheetView zoomScale="85" zoomScaleNormal="85" workbookViewId="0">
      <selection activeCell="A2" sqref="A2"/>
    </sheetView>
  </sheetViews>
  <sheetFormatPr defaultRowHeight="15" x14ac:dyDescent="0.25"/>
  <cols>
    <col min="1" max="1" width="18.42578125" customWidth="1"/>
    <col min="2" max="2" width="14.7109375" style="22" customWidth="1"/>
    <col min="3" max="3" width="10.7109375" style="22" customWidth="1"/>
    <col min="4" max="4" width="14.7109375" style="2" customWidth="1"/>
    <col min="5" max="5" width="10.7109375" style="2" customWidth="1"/>
    <col min="6" max="6" width="14.7109375" style="3" customWidth="1"/>
    <col min="7" max="7" width="10.7109375" style="3" customWidth="1"/>
    <col min="8" max="8" width="14.7109375" style="3" customWidth="1"/>
    <col min="9" max="9" width="10.7109375" style="3" customWidth="1"/>
    <col min="10" max="10" width="14.7109375" style="3" customWidth="1"/>
    <col min="11" max="11" width="10.7109375" style="3" customWidth="1"/>
  </cols>
  <sheetData>
    <row r="1" spans="1:11" x14ac:dyDescent="0.25">
      <c r="A1" s="14" t="s">
        <v>98</v>
      </c>
      <c r="B1" s="15"/>
      <c r="C1" s="15"/>
      <c r="D1" s="16"/>
      <c r="E1" s="16"/>
      <c r="F1" s="17"/>
      <c r="G1" s="17"/>
      <c r="H1" s="17"/>
      <c r="I1" s="17"/>
      <c r="J1" s="17"/>
      <c r="K1" s="17"/>
    </row>
    <row r="2" spans="1:11" s="1" customFormat="1" ht="78.75" x14ac:dyDescent="0.35">
      <c r="A2" s="18" t="s">
        <v>99</v>
      </c>
      <c r="B2" s="19" t="s">
        <v>100</v>
      </c>
      <c r="C2" s="19" t="s">
        <v>101</v>
      </c>
      <c r="D2" s="20" t="s">
        <v>102</v>
      </c>
      <c r="E2" s="19" t="s">
        <v>101</v>
      </c>
      <c r="F2" s="21" t="s">
        <v>103</v>
      </c>
      <c r="G2" s="19" t="s">
        <v>101</v>
      </c>
      <c r="H2" s="21" t="s">
        <v>104</v>
      </c>
      <c r="I2" s="19" t="s">
        <v>101</v>
      </c>
      <c r="J2" s="21" t="s">
        <v>105</v>
      </c>
      <c r="K2" s="19" t="s">
        <v>101</v>
      </c>
    </row>
    <row r="3" spans="1:11" x14ac:dyDescent="0.25">
      <c r="A3" t="s">
        <v>46</v>
      </c>
      <c r="B3" s="22">
        <v>0.36199999999999999</v>
      </c>
      <c r="C3" s="22">
        <v>0.32612398266792297</v>
      </c>
      <c r="D3" s="22">
        <v>0.40689999999999998</v>
      </c>
      <c r="E3" s="22">
        <v>0.40806904435157776</v>
      </c>
      <c r="F3" s="3">
        <v>3844.5</v>
      </c>
      <c r="G3" s="3">
        <v>3749.9345703125</v>
      </c>
      <c r="H3" s="22">
        <v>0.42630000000000001</v>
      </c>
      <c r="I3" s="22">
        <v>0.40754416584968567</v>
      </c>
      <c r="J3" s="22">
        <v>0.38290000000000002</v>
      </c>
      <c r="K3" s="22">
        <v>0.29923015832901001</v>
      </c>
    </row>
    <row r="4" spans="1:11" x14ac:dyDescent="0.25">
      <c r="A4" t="s">
        <v>47</v>
      </c>
      <c r="B4" s="22">
        <v>0.2019</v>
      </c>
      <c r="C4" s="22">
        <v>0.23847310245037079</v>
      </c>
      <c r="D4" s="22">
        <v>0.3805</v>
      </c>
      <c r="E4" s="22">
        <v>0.3423706591129303</v>
      </c>
      <c r="F4" s="3">
        <v>4721.9399999999996</v>
      </c>
      <c r="G4" s="3">
        <v>4716.90966796875</v>
      </c>
      <c r="H4" s="22">
        <v>0.35920000000000002</v>
      </c>
      <c r="I4" s="22">
        <v>0.36614543199539185</v>
      </c>
      <c r="J4" s="22">
        <v>0.22800000000000001</v>
      </c>
      <c r="K4" s="22">
        <v>0.22374849021434784</v>
      </c>
    </row>
    <row r="5" spans="1:11" x14ac:dyDescent="0.25">
      <c r="A5" t="s">
        <v>48</v>
      </c>
      <c r="B5" s="22">
        <v>0.19650000000000001</v>
      </c>
      <c r="C5" s="22">
        <v>0.34153845906257629</v>
      </c>
      <c r="D5" s="22">
        <v>0.4909</v>
      </c>
      <c r="E5" s="22">
        <v>0.5965036153793335</v>
      </c>
      <c r="F5" s="3">
        <v>6618</v>
      </c>
      <c r="G5" s="3">
        <v>6371.40185546875</v>
      </c>
      <c r="H5" s="22">
        <v>0.27350000000000002</v>
      </c>
      <c r="I5" s="22">
        <v>0.45165672898292542</v>
      </c>
      <c r="J5" s="22">
        <v>0.25109999999999999</v>
      </c>
      <c r="K5" s="22">
        <v>0.26747244596481323</v>
      </c>
    </row>
    <row r="6" spans="1:11" x14ac:dyDescent="0.25">
      <c r="A6" t="s">
        <v>49</v>
      </c>
      <c r="B6" s="22">
        <v>0.55730000000000002</v>
      </c>
      <c r="C6" s="22">
        <v>0.50183725357055664</v>
      </c>
      <c r="D6" s="22">
        <v>0.40920000000000001</v>
      </c>
      <c r="E6" s="22">
        <v>0.43576285243034363</v>
      </c>
      <c r="F6" s="3">
        <v>4438.08</v>
      </c>
      <c r="G6" s="3">
        <v>4375.39013671875</v>
      </c>
      <c r="H6" s="22">
        <v>0.2082</v>
      </c>
      <c r="I6" s="22">
        <v>0.27694761753082275</v>
      </c>
      <c r="J6" s="22">
        <v>0.45319999999999999</v>
      </c>
      <c r="K6" s="22">
        <v>0.46312594413757324</v>
      </c>
    </row>
    <row r="7" spans="1:11" x14ac:dyDescent="0.25">
      <c r="A7" s="23" t="s">
        <v>50</v>
      </c>
      <c r="B7" s="15">
        <v>0.33560000000000001</v>
      </c>
      <c r="C7" s="15">
        <v>0.29362469911575317</v>
      </c>
      <c r="D7" s="24">
        <v>0.18490000000000001</v>
      </c>
      <c r="E7" s="24">
        <f>AVERAGE($E$3:$E$6,$E$8,$E$10:$E$13,$E$15:$E$22,$E$24:$E$42,$E$43:$E$53)</f>
        <v>0.36209589147821386</v>
      </c>
      <c r="F7" s="25">
        <v>5375</v>
      </c>
      <c r="G7" s="25">
        <f>AVERAGE($G$3:$G$6,$G$8,$G$11:$G$13,$G$15:$G$16,$G$18:$G$22,$G$24:$G$28,$G$30:$G$42,$G$43:$G$53)</f>
        <v>4950.3840942382813</v>
      </c>
      <c r="H7" s="24">
        <v>0.1618</v>
      </c>
      <c r="I7" s="24">
        <f>AVERAGE($I$3:$I$6,$I$8,$I$10:$I$13,$I$15:$I$42,$I$43:$I$54)</f>
        <v>0.35334743833055304</v>
      </c>
      <c r="J7" s="24">
        <v>0.1226</v>
      </c>
      <c r="K7" s="24">
        <f>AVERAGE($K$3:$K$6,$K$8,$K$10:$K$13,$K$15:$K$22,$K$24:$K$42,$K$43:$K$54)</f>
        <v>0.36544268671423197</v>
      </c>
    </row>
    <row r="8" spans="1:11" x14ac:dyDescent="0.25">
      <c r="A8" t="s">
        <v>51</v>
      </c>
      <c r="B8" s="22">
        <v>0.44159999999999999</v>
      </c>
      <c r="C8" s="22">
        <v>0.26504325866699219</v>
      </c>
      <c r="D8" s="22">
        <v>0.2147</v>
      </c>
      <c r="E8" s="22">
        <v>0.16706278920173645</v>
      </c>
      <c r="F8" s="3">
        <v>5942.5</v>
      </c>
      <c r="G8" s="3">
        <v>6085.1181640625</v>
      </c>
      <c r="H8" s="22">
        <v>0.1157</v>
      </c>
      <c r="I8" s="22">
        <v>0.17803260684013367</v>
      </c>
      <c r="J8" s="22">
        <v>0.17499999999999999</v>
      </c>
      <c r="K8" s="22">
        <v>0.21762926876544952</v>
      </c>
    </row>
    <row r="9" spans="1:11" x14ac:dyDescent="0.25">
      <c r="A9" t="s">
        <v>52</v>
      </c>
      <c r="B9" s="26">
        <v>0.33310000000000001</v>
      </c>
      <c r="C9" s="26">
        <f>AVERAGE($C$3:$C$8,$C$10:$C$13,$C$15:$C$42,$C$43:$C$54)</f>
        <v>0.38550925403833392</v>
      </c>
      <c r="D9" s="26">
        <v>0.28720000000000001</v>
      </c>
      <c r="E9" s="26">
        <f>AVERAGE($E$3:$E$6,$E$8,$E$10:$E$13,$E$15:$E$22,$E$24:$E$42,$E$43:$E$53)</f>
        <v>0.36209589147821386</v>
      </c>
      <c r="F9" s="27">
        <v>4738.8</v>
      </c>
      <c r="G9" s="27">
        <f>AVERAGE($G$3:$G$6,$G$8,$G$11:$G$13,$G$15:$G$16,$G$18:$G$22,$G$24:$G$28,$G$30:$G$42,$G$43:$G$53)</f>
        <v>4950.3840942382813</v>
      </c>
      <c r="H9" s="26">
        <v>0.30740000000000001</v>
      </c>
      <c r="I9" s="26">
        <f>AVERAGE($I$3:$I$6,$I$8,$I$10:$I$13,$I$15:$I$42,$I$43:$I$54)</f>
        <v>0.35334743833055304</v>
      </c>
      <c r="J9" s="26">
        <v>0.32200000000000001</v>
      </c>
      <c r="K9" s="26">
        <f>AVERAGE($K$3:$K$6,$K$8,$K$10:$K$13,$K$15:$K$22,$K$24:$K$42,$K$43:$K$54)</f>
        <v>0.36544268671423197</v>
      </c>
    </row>
    <row r="10" spans="1:11" x14ac:dyDescent="0.25">
      <c r="A10" t="s">
        <v>53</v>
      </c>
      <c r="B10" s="22">
        <v>0.49359999999999998</v>
      </c>
      <c r="C10" s="22">
        <v>0.48188388347625732</v>
      </c>
      <c r="D10" s="22">
        <v>0.4017</v>
      </c>
      <c r="E10" s="22">
        <v>0.30960381031036377</v>
      </c>
      <c r="F10" s="27">
        <v>6021</v>
      </c>
      <c r="G10" s="27">
        <f>AVERAGE($G$3:$G$6,$G$8,$G$11:$G$13,$G$15:$G$16,$G$18:$G$22,$G$24:$G$28,$G$30:$G$42,$G$43:$G$53)</f>
        <v>4950.3840942382813</v>
      </c>
      <c r="H10" s="22">
        <v>0.43099999999999999</v>
      </c>
      <c r="I10" s="22">
        <v>0.38808715343475342</v>
      </c>
      <c r="J10" s="22">
        <v>0.3765</v>
      </c>
      <c r="K10" s="22">
        <v>0.29132938385009766</v>
      </c>
    </row>
    <row r="11" spans="1:11" x14ac:dyDescent="0.25">
      <c r="A11" t="s">
        <v>54</v>
      </c>
      <c r="B11" s="22">
        <v>0.55630000000000002</v>
      </c>
      <c r="C11" s="22">
        <v>0.51403379440307617</v>
      </c>
      <c r="D11" s="22">
        <v>0.1512</v>
      </c>
      <c r="E11" s="22">
        <v>0.15410231053829193</v>
      </c>
      <c r="F11" s="3">
        <v>6890</v>
      </c>
      <c r="G11" s="3">
        <v>7436.74169921875</v>
      </c>
      <c r="H11" s="22">
        <v>0.1201</v>
      </c>
      <c r="I11" s="22">
        <v>0.13231173157691956</v>
      </c>
      <c r="J11" s="22">
        <v>0.44869999999999999</v>
      </c>
      <c r="K11" s="22">
        <v>0.45285448431968689</v>
      </c>
    </row>
    <row r="12" spans="1:11" x14ac:dyDescent="0.25">
      <c r="A12" s="23" t="s">
        <v>55</v>
      </c>
      <c r="B12" s="15">
        <v>0.25359999999999999</v>
      </c>
      <c r="C12" s="15">
        <v>0.20271465182304382</v>
      </c>
      <c r="D12" s="15">
        <v>0.24</v>
      </c>
      <c r="E12" s="15">
        <v>0.30528253316879272</v>
      </c>
      <c r="F12" s="17">
        <v>4617</v>
      </c>
      <c r="G12" s="17">
        <v>4980.07470703125</v>
      </c>
      <c r="H12" s="15">
        <v>0.24049999999999999</v>
      </c>
      <c r="I12" s="15">
        <v>0.17591342329978943</v>
      </c>
      <c r="J12" s="15">
        <v>0.23200000000000001</v>
      </c>
      <c r="K12" s="15">
        <v>0.31862127780914307</v>
      </c>
    </row>
    <row r="13" spans="1:11" x14ac:dyDescent="0.25">
      <c r="A13" t="s">
        <v>56</v>
      </c>
      <c r="B13" s="22">
        <v>0.40410000000000001</v>
      </c>
      <c r="C13" s="22">
        <v>0.4215158224105835</v>
      </c>
      <c r="D13" s="22">
        <v>0.4138</v>
      </c>
      <c r="E13" s="22">
        <v>0.37912771105766296</v>
      </c>
      <c r="F13" s="3">
        <v>4234.13</v>
      </c>
      <c r="G13" s="3">
        <v>4453.92236328125</v>
      </c>
      <c r="H13" s="22">
        <v>0.42580000000000001</v>
      </c>
      <c r="I13" s="22">
        <v>0.40112572908401489</v>
      </c>
      <c r="J13" s="22">
        <v>0.5998</v>
      </c>
      <c r="K13" s="22">
        <v>0.51373851299285889</v>
      </c>
    </row>
    <row r="14" spans="1:11" x14ac:dyDescent="0.25">
      <c r="A14" t="s">
        <v>57</v>
      </c>
      <c r="B14" s="26">
        <v>0.34379999999999999</v>
      </c>
      <c r="C14" s="26">
        <f>AVERAGE($C$3:$C$8,$C$10:$C$13,$C$15:$C$42,$C$43:$C$54)</f>
        <v>0.38550925403833392</v>
      </c>
      <c r="D14" s="26">
        <v>0.16300000000000001</v>
      </c>
      <c r="E14" s="26">
        <f>AVERAGE($E$3:$E$6,$E$8,$E$10:$E$13,$E$15:$E$22,$E$24:$E$42,$E$43:$E$53)</f>
        <v>0.36209589147821386</v>
      </c>
      <c r="F14" s="27">
        <v>7930.5</v>
      </c>
      <c r="G14" s="27">
        <f>AVERAGE($G$3:$G$6,$G$8,$G$11:$G$13,$G$15:$G$16,$G$18:$G$22,$G$24:$G$28,$G$30:$G$42,$G$43:$G$53)</f>
        <v>4950.3840942382813</v>
      </c>
      <c r="H14" s="26">
        <v>0.15190000000000001</v>
      </c>
      <c r="I14" s="26">
        <f>AVERAGE($I$3:$I$6,$I$8,$I$10:$I$13,$I$15:$I$42,$I$43:$I$54)</f>
        <v>0.35334743833055304</v>
      </c>
      <c r="J14" s="26">
        <v>6.2399999999999997E-2</v>
      </c>
      <c r="K14" s="26">
        <f>AVERAGE($K$3:$K$6,$K$8,$K$10:$K$13,$K$15:$K$22,$K$24:$K$42,$K$43:$K$54)</f>
        <v>0.36544268671423197</v>
      </c>
    </row>
    <row r="15" spans="1:11" x14ac:dyDescent="0.25">
      <c r="A15" t="s">
        <v>58</v>
      </c>
      <c r="B15" s="22">
        <v>0.2712</v>
      </c>
      <c r="C15" s="22">
        <v>0.28381064534187317</v>
      </c>
      <c r="D15" s="22">
        <v>0.32029999999999997</v>
      </c>
      <c r="E15" s="22">
        <v>0.36975100636482239</v>
      </c>
      <c r="F15" s="3">
        <v>3900</v>
      </c>
      <c r="G15" s="3">
        <v>5614.2958984375</v>
      </c>
      <c r="H15" s="22">
        <v>0.2051</v>
      </c>
      <c r="I15" s="22">
        <v>0.36192110180854797</v>
      </c>
      <c r="J15" s="22">
        <v>0.59840000000000004</v>
      </c>
      <c r="K15" s="22">
        <v>0.4513201117515564</v>
      </c>
    </row>
    <row r="16" spans="1:11" x14ac:dyDescent="0.25">
      <c r="A16" t="s">
        <v>59</v>
      </c>
      <c r="B16" s="22">
        <v>0.31580000000000003</v>
      </c>
      <c r="C16" s="22">
        <v>0.33945676684379578</v>
      </c>
      <c r="D16" s="22">
        <v>0.25600000000000001</v>
      </c>
      <c r="E16" s="22">
        <v>0.2505456805229187</v>
      </c>
      <c r="F16" s="3">
        <v>5053</v>
      </c>
      <c r="G16" s="3">
        <v>4922.99072265625</v>
      </c>
      <c r="H16" s="22">
        <v>0.2671</v>
      </c>
      <c r="I16" s="22">
        <v>0.20810483396053314</v>
      </c>
      <c r="J16" s="22">
        <v>0.34860000000000002</v>
      </c>
      <c r="K16" s="22">
        <v>0.22720880806446075</v>
      </c>
    </row>
    <row r="17" spans="1:11" x14ac:dyDescent="0.25">
      <c r="A17" s="23" t="s">
        <v>60</v>
      </c>
      <c r="B17" s="15">
        <v>0.68769999999999998</v>
      </c>
      <c r="C17" s="15">
        <v>0.61063122749328613</v>
      </c>
      <c r="D17" s="15">
        <v>0.4551</v>
      </c>
      <c r="E17" s="15">
        <v>0.35578599572181702</v>
      </c>
      <c r="F17" s="25">
        <v>4995</v>
      </c>
      <c r="G17" s="25">
        <f>AVERAGE($G$3:$G$6,$G$8,$G$11:$G$13,$G$15:$G$16,$G$18:$G$22,$G$24:$G$28,$G$30:$G$42,$G$43:$G$53)</f>
        <v>4950.3840942382813</v>
      </c>
      <c r="H17" s="15">
        <v>0.71340000000000003</v>
      </c>
      <c r="I17" s="15">
        <v>0.65765035152435303</v>
      </c>
      <c r="J17" s="15">
        <v>0.67830000000000001</v>
      </c>
      <c r="K17" s="15">
        <v>0.64487540721893311</v>
      </c>
    </row>
    <row r="18" spans="1:11" x14ac:dyDescent="0.25">
      <c r="A18" t="s">
        <v>61</v>
      </c>
      <c r="B18" s="22">
        <v>0.44429999999999997</v>
      </c>
      <c r="C18" s="22">
        <v>0.39218693971633911</v>
      </c>
      <c r="D18" s="22">
        <v>0.53059999999999996</v>
      </c>
      <c r="E18" s="22">
        <v>0.53188025951385498</v>
      </c>
      <c r="F18" s="3">
        <v>6681.64</v>
      </c>
      <c r="G18" s="3">
        <v>6352.9921875</v>
      </c>
      <c r="H18" s="22">
        <v>0.53169999999999995</v>
      </c>
      <c r="I18" s="22">
        <v>0.541209876537323</v>
      </c>
      <c r="J18" s="22">
        <v>0.77180000000000004</v>
      </c>
      <c r="K18" s="22">
        <v>0.79807716608047485</v>
      </c>
    </row>
    <row r="19" spans="1:11" x14ac:dyDescent="0.25">
      <c r="A19" t="s">
        <v>62</v>
      </c>
      <c r="B19" s="22">
        <v>0.58840000000000003</v>
      </c>
      <c r="C19" s="22">
        <v>0.60768979787826538</v>
      </c>
      <c r="D19" s="22">
        <v>0.57769999999999999</v>
      </c>
      <c r="E19" s="22">
        <v>0.53737252950668335</v>
      </c>
      <c r="F19" s="3">
        <v>5494.64</v>
      </c>
      <c r="G19" s="3">
        <v>5733.0146484375</v>
      </c>
      <c r="H19" s="22">
        <v>0.53080000000000005</v>
      </c>
      <c r="I19" s="22">
        <v>0.49366018176078796</v>
      </c>
      <c r="J19" s="22">
        <v>0.34960000000000002</v>
      </c>
      <c r="K19" s="22">
        <v>0.43466243147850037</v>
      </c>
    </row>
    <row r="20" spans="1:11" x14ac:dyDescent="0.25">
      <c r="A20" t="s">
        <v>63</v>
      </c>
      <c r="B20" s="22">
        <v>0.41070000000000001</v>
      </c>
      <c r="C20" s="22">
        <v>0.42792412638664246</v>
      </c>
      <c r="D20" s="22">
        <v>0.3831</v>
      </c>
      <c r="E20" s="22">
        <v>0.42736241221427917</v>
      </c>
      <c r="F20" s="3">
        <v>3509</v>
      </c>
      <c r="G20" s="3">
        <v>3822.269775390625</v>
      </c>
      <c r="H20" s="22">
        <v>0.33839999999999998</v>
      </c>
      <c r="I20" s="22">
        <v>0.37304016947746277</v>
      </c>
      <c r="J20" s="22">
        <v>0.21990000000000001</v>
      </c>
      <c r="K20" s="22">
        <v>0.1626678854227066</v>
      </c>
    </row>
    <row r="21" spans="1:11" x14ac:dyDescent="0.25">
      <c r="A21" t="s">
        <v>64</v>
      </c>
      <c r="B21" s="22">
        <v>0.40279999999999999</v>
      </c>
      <c r="C21" s="22">
        <v>0.44224157929420471</v>
      </c>
      <c r="D21" s="22">
        <v>0.24779999999999999</v>
      </c>
      <c r="E21" s="22">
        <v>0.27069130539894104</v>
      </c>
      <c r="F21" s="3">
        <v>3063</v>
      </c>
      <c r="G21" s="3">
        <v>3011.44091796875</v>
      </c>
      <c r="H21" s="22">
        <v>0.27339999999999998</v>
      </c>
      <c r="I21" s="22">
        <v>0.25898775458335876</v>
      </c>
      <c r="J21" s="22">
        <v>0.15340000000000001</v>
      </c>
      <c r="K21" s="22">
        <v>0.21264275908470154</v>
      </c>
    </row>
    <row r="22" spans="1:11" x14ac:dyDescent="0.25">
      <c r="A22" s="23" t="s">
        <v>65</v>
      </c>
      <c r="B22" s="15">
        <v>0.37619999999999998</v>
      </c>
      <c r="C22" s="15">
        <v>0.30130273103713989</v>
      </c>
      <c r="D22" s="15">
        <v>0.3322</v>
      </c>
      <c r="E22" s="15">
        <v>0.33317959308624268</v>
      </c>
      <c r="F22" s="17">
        <v>5270.94</v>
      </c>
      <c r="G22" s="17">
        <v>5314.126953125</v>
      </c>
      <c r="H22" s="15">
        <v>0.32100000000000001</v>
      </c>
      <c r="I22" s="15">
        <v>0.30672064423561096</v>
      </c>
      <c r="J22" s="15">
        <v>0.48070000000000002</v>
      </c>
      <c r="K22" s="15">
        <v>0.40632590651512146</v>
      </c>
    </row>
    <row r="23" spans="1:11" x14ac:dyDescent="0.25">
      <c r="A23" t="s">
        <v>66</v>
      </c>
      <c r="B23" s="22">
        <v>0.2092</v>
      </c>
      <c r="C23" s="22">
        <v>0.2336096316576004</v>
      </c>
      <c r="D23" s="26">
        <v>0.32129999999999997</v>
      </c>
      <c r="E23" s="26">
        <f>AVERAGE($E$3:$E$6,$E$8,$E$10:$E$13,$E$15:$E$22,$E$24:$E$42,$E$43:$E$53)</f>
        <v>0.36209589147821386</v>
      </c>
      <c r="F23" s="27">
        <v>5211</v>
      </c>
      <c r="G23" s="27">
        <f>AVERAGE($G$3:$G$6,$G$8,$G$11:$G$13,$G$15:$G$16,$G$18:$G$22,$G$24:$G$28,$G$30:$G$42,$G$43:$G$53)</f>
        <v>4950.3840942382813</v>
      </c>
      <c r="H23" s="22">
        <v>0.36930000000000002</v>
      </c>
      <c r="I23" s="22">
        <v>0.35699799656867981</v>
      </c>
      <c r="J23" s="26">
        <v>2.4799999999999999E-2</v>
      </c>
      <c r="K23" s="26">
        <f>AVERAGE($K$3:$K$6,$K$8,$K$10:$K$13,$K$15:$K$22,$K$24:$K$42,$K$43:$K$54)</f>
        <v>0.36544268671423197</v>
      </c>
    </row>
    <row r="24" spans="1:11" x14ac:dyDescent="0.25">
      <c r="A24" t="s">
        <v>67</v>
      </c>
      <c r="B24" s="22">
        <v>0.41460000000000002</v>
      </c>
      <c r="C24" s="22">
        <v>0.30997925996780396</v>
      </c>
      <c r="D24" s="22">
        <v>0.4178</v>
      </c>
      <c r="E24" s="22">
        <v>0.4330706000328064</v>
      </c>
      <c r="F24" s="3">
        <v>6852.11</v>
      </c>
      <c r="G24" s="3">
        <v>7034.4375</v>
      </c>
      <c r="H24" s="22">
        <v>0.4501</v>
      </c>
      <c r="I24" s="22">
        <v>0.49064663052558899</v>
      </c>
      <c r="J24" s="22">
        <v>0.28310000000000002</v>
      </c>
      <c r="K24" s="22">
        <v>0.31274056434631348</v>
      </c>
    </row>
    <row r="25" spans="1:11" x14ac:dyDescent="0.25">
      <c r="A25" t="s">
        <v>68</v>
      </c>
      <c r="B25" s="22">
        <v>0.37090000000000001</v>
      </c>
      <c r="C25" s="22">
        <v>0.36455106735229492</v>
      </c>
      <c r="D25" s="22">
        <v>0.36849999999999999</v>
      </c>
      <c r="E25" s="22">
        <v>0.41836416721343994</v>
      </c>
      <c r="F25" s="3">
        <v>4550</v>
      </c>
      <c r="G25" s="3">
        <v>4828.3291015625</v>
      </c>
      <c r="H25" s="22">
        <v>0.3805</v>
      </c>
      <c r="I25" s="22">
        <v>0.41434600949287415</v>
      </c>
      <c r="J25" s="22">
        <v>0.39860000000000001</v>
      </c>
      <c r="K25" s="22">
        <v>0.395769864320755</v>
      </c>
    </row>
    <row r="26" spans="1:11" x14ac:dyDescent="0.25">
      <c r="A26" t="s">
        <v>69</v>
      </c>
      <c r="B26" s="22">
        <v>0.2301</v>
      </c>
      <c r="C26" s="22">
        <v>0.27439108490943909</v>
      </c>
      <c r="D26" s="22">
        <v>0.34250000000000003</v>
      </c>
      <c r="E26" s="22">
        <v>0.34208914637565613</v>
      </c>
      <c r="F26" s="3">
        <v>6188</v>
      </c>
      <c r="G26" s="3">
        <v>6309.74609375</v>
      </c>
      <c r="H26" s="22">
        <v>0.35260000000000002</v>
      </c>
      <c r="I26" s="22">
        <v>0.33285766839981079</v>
      </c>
      <c r="J26" s="22">
        <v>0.1903</v>
      </c>
      <c r="K26" s="22">
        <v>0.21763947606086731</v>
      </c>
    </row>
    <row r="27" spans="1:11" x14ac:dyDescent="0.25">
      <c r="A27" s="23" t="s">
        <v>70</v>
      </c>
      <c r="B27" s="15">
        <v>0.5333</v>
      </c>
      <c r="C27" s="15">
        <v>0.51588135957717896</v>
      </c>
      <c r="D27" s="15">
        <v>0.48170000000000002</v>
      </c>
      <c r="E27" s="15">
        <v>0.47013941407203674</v>
      </c>
      <c r="F27" s="17">
        <v>2944</v>
      </c>
      <c r="G27" s="17">
        <v>2977.272216796875</v>
      </c>
      <c r="H27" s="15">
        <v>0.47860000000000003</v>
      </c>
      <c r="I27" s="15">
        <v>0.47681644558906555</v>
      </c>
      <c r="J27" s="15">
        <v>0.46110000000000001</v>
      </c>
      <c r="K27" s="15">
        <v>0.49033579230308533</v>
      </c>
    </row>
    <row r="28" spans="1:11" x14ac:dyDescent="0.25">
      <c r="A28" t="s">
        <v>71</v>
      </c>
      <c r="B28" s="22">
        <v>0.55800000000000005</v>
      </c>
      <c r="C28" s="22">
        <v>0.52247381210327148</v>
      </c>
      <c r="D28" s="22">
        <v>0.39479999999999998</v>
      </c>
      <c r="E28" s="22">
        <v>0.46396878361701965</v>
      </c>
      <c r="F28" s="3">
        <v>4867.3100000000004</v>
      </c>
      <c r="G28" s="3">
        <v>4771.537109375</v>
      </c>
      <c r="H28" s="22">
        <v>0.40139999999999998</v>
      </c>
      <c r="I28" s="22">
        <v>0.42063766717910767</v>
      </c>
      <c r="J28" s="22">
        <v>0.40810000000000002</v>
      </c>
      <c r="K28" s="22">
        <v>0.49208959937095642</v>
      </c>
    </row>
    <row r="29" spans="1:11" x14ac:dyDescent="0.25">
      <c r="A29" t="s">
        <v>72</v>
      </c>
      <c r="B29" s="22">
        <v>0.51170000000000004</v>
      </c>
      <c r="C29" s="22">
        <v>0.48413512110710144</v>
      </c>
      <c r="D29" s="22">
        <v>0.34670000000000001</v>
      </c>
      <c r="E29" s="22">
        <v>0.34275120496749878</v>
      </c>
      <c r="F29" s="27">
        <v>3173.5</v>
      </c>
      <c r="G29" s="27">
        <f>AVERAGE($G$3:$G$6,$G$8,$G$11:$G$13,$G$15:$G$16,$G$18:$G$22,$G$24:$G$28,$G$30:$G$42,$G$43:$G$53)</f>
        <v>4950.3840942382813</v>
      </c>
      <c r="H29" s="22">
        <v>0.38080000000000003</v>
      </c>
      <c r="I29" s="22">
        <v>0.37477913498878479</v>
      </c>
      <c r="J29" s="22">
        <v>0.27510000000000001</v>
      </c>
      <c r="K29" s="22">
        <v>0.29712530970573425</v>
      </c>
    </row>
    <row r="30" spans="1:11" x14ac:dyDescent="0.25">
      <c r="A30" t="s">
        <v>73</v>
      </c>
      <c r="B30" s="22">
        <v>0.46200000000000002</v>
      </c>
      <c r="C30" s="22">
        <v>0.43520873785018921</v>
      </c>
      <c r="D30" s="22">
        <v>0.4793</v>
      </c>
      <c r="E30" s="22">
        <v>0.5239526629447937</v>
      </c>
      <c r="F30" s="3">
        <v>7594.9</v>
      </c>
      <c r="G30" s="3">
        <v>7241.16259765625</v>
      </c>
      <c r="H30" s="22">
        <v>0.48820000000000002</v>
      </c>
      <c r="I30" s="22">
        <v>0.50620651245117188</v>
      </c>
      <c r="J30" s="22">
        <v>0.43880000000000002</v>
      </c>
      <c r="K30" s="22">
        <v>0.44059112668037415</v>
      </c>
    </row>
    <row r="31" spans="1:11" x14ac:dyDescent="0.25">
      <c r="A31" t="s">
        <v>74</v>
      </c>
      <c r="B31" s="22">
        <v>0.50570000000000004</v>
      </c>
      <c r="C31" s="22">
        <v>0.44996339082717896</v>
      </c>
      <c r="D31" s="22">
        <v>0.25659999999999999</v>
      </c>
      <c r="E31" s="22">
        <v>0.25471603870391846</v>
      </c>
      <c r="F31" s="3">
        <v>6120</v>
      </c>
      <c r="G31" s="3">
        <v>5886.71728515625</v>
      </c>
      <c r="H31" s="22">
        <v>0.25690000000000002</v>
      </c>
      <c r="I31" s="22">
        <v>0.22975444793701172</v>
      </c>
      <c r="J31" s="22">
        <v>0.46839999999999998</v>
      </c>
      <c r="K31" s="22">
        <v>0.43125882744789124</v>
      </c>
    </row>
    <row r="32" spans="1:11" x14ac:dyDescent="0.25">
      <c r="A32" s="23" t="s">
        <v>75</v>
      </c>
      <c r="B32" s="15">
        <v>0.33910000000000001</v>
      </c>
      <c r="C32" s="15">
        <v>0.26628053188323975</v>
      </c>
      <c r="D32" s="15">
        <v>0.1537</v>
      </c>
      <c r="E32" s="15">
        <v>0.22011549770832062</v>
      </c>
      <c r="F32" s="17">
        <v>6240</v>
      </c>
      <c r="G32" s="17">
        <v>6031.5322265625</v>
      </c>
      <c r="H32" s="15">
        <v>0.14130000000000001</v>
      </c>
      <c r="I32" s="15">
        <v>0.16291907429695129</v>
      </c>
      <c r="J32" s="15">
        <v>0.1565</v>
      </c>
      <c r="K32" s="15">
        <v>0.17258600890636444</v>
      </c>
    </row>
    <row r="33" spans="1:11" x14ac:dyDescent="0.25">
      <c r="A33" t="s">
        <v>76</v>
      </c>
      <c r="B33" s="22">
        <v>0.47199999999999998</v>
      </c>
      <c r="C33" s="22">
        <v>0.41716194152832031</v>
      </c>
      <c r="D33" s="22">
        <v>0.3821</v>
      </c>
      <c r="E33" s="22">
        <v>0.33571594953536987</v>
      </c>
      <c r="F33" s="3">
        <v>6370</v>
      </c>
      <c r="G33" s="3">
        <v>5835.30615234375</v>
      </c>
      <c r="H33" s="22">
        <v>0.39250000000000002</v>
      </c>
      <c r="I33" s="22">
        <v>0.37879568338394165</v>
      </c>
      <c r="J33" s="22">
        <v>0.34160000000000001</v>
      </c>
      <c r="K33" s="22">
        <v>0.30294978618621826</v>
      </c>
    </row>
    <row r="34" spans="1:11" x14ac:dyDescent="0.25">
      <c r="A34" t="s">
        <v>77</v>
      </c>
      <c r="B34" s="22">
        <v>0.3095</v>
      </c>
      <c r="C34" s="22">
        <v>0.32852756977081299</v>
      </c>
      <c r="D34" s="22">
        <v>0.21929999999999999</v>
      </c>
      <c r="E34" s="22">
        <v>0.20382148027420044</v>
      </c>
      <c r="F34" s="3">
        <v>3734.45</v>
      </c>
      <c r="G34" s="3">
        <v>3659.2578125</v>
      </c>
      <c r="H34" s="22">
        <v>0.1052</v>
      </c>
      <c r="I34" s="22">
        <v>0.19847232103347778</v>
      </c>
      <c r="J34" s="22">
        <v>0.2722</v>
      </c>
      <c r="K34" s="22">
        <v>0.25635546445846558</v>
      </c>
    </row>
    <row r="35" spans="1:11" x14ac:dyDescent="0.25">
      <c r="A35" t="s">
        <v>78</v>
      </c>
      <c r="B35" s="22">
        <v>0.1366</v>
      </c>
      <c r="C35" s="22">
        <v>0.27304810285568237</v>
      </c>
      <c r="D35" s="22">
        <v>0.23419999999999999</v>
      </c>
      <c r="E35" s="22">
        <v>0.2434377521276474</v>
      </c>
      <c r="F35" s="3">
        <v>5400</v>
      </c>
      <c r="G35" s="3">
        <v>4945.44091796875</v>
      </c>
      <c r="H35" s="22">
        <v>0.26640000000000003</v>
      </c>
      <c r="I35" s="22">
        <v>0.27805483341217041</v>
      </c>
      <c r="J35" s="22">
        <v>0.49609999999999999</v>
      </c>
      <c r="K35" s="22">
        <v>0.49329474568367004</v>
      </c>
    </row>
    <row r="36" spans="1:11" x14ac:dyDescent="0.25">
      <c r="A36" t="s">
        <v>79</v>
      </c>
      <c r="B36" s="22">
        <v>0.37780000000000002</v>
      </c>
      <c r="C36" s="22">
        <v>0.3527539074420929</v>
      </c>
      <c r="D36" s="22">
        <v>0.31019999999999998</v>
      </c>
      <c r="E36" s="22">
        <v>0.33441871404647827</v>
      </c>
      <c r="F36" s="3">
        <v>3725</v>
      </c>
      <c r="G36" s="3">
        <v>3988.3623046875</v>
      </c>
      <c r="H36" s="22">
        <v>0.31169999999999998</v>
      </c>
      <c r="I36" s="22">
        <v>0.31834039092063904</v>
      </c>
      <c r="J36" s="22">
        <v>0.24879999999999999</v>
      </c>
      <c r="K36" s="22">
        <v>0.30340224504470825</v>
      </c>
    </row>
    <row r="37" spans="1:11" x14ac:dyDescent="0.25">
      <c r="A37" s="23" t="s">
        <v>80</v>
      </c>
      <c r="B37" s="15">
        <v>0.39510000000000001</v>
      </c>
      <c r="C37" s="15">
        <v>0.42037242650985718</v>
      </c>
      <c r="D37" s="15">
        <v>0.49340000000000001</v>
      </c>
      <c r="E37" s="15">
        <v>0.50980669260025024</v>
      </c>
      <c r="F37" s="17">
        <v>5200</v>
      </c>
      <c r="G37" s="17">
        <v>5280.65185546875</v>
      </c>
      <c r="H37" s="15">
        <v>0.50560000000000005</v>
      </c>
      <c r="I37" s="15">
        <v>0.54825109243392944</v>
      </c>
      <c r="J37" s="15">
        <v>0.54210000000000003</v>
      </c>
      <c r="K37" s="15">
        <v>0.70804524421691895</v>
      </c>
    </row>
    <row r="38" spans="1:11" x14ac:dyDescent="0.25">
      <c r="A38" t="s">
        <v>81</v>
      </c>
      <c r="B38" s="22">
        <v>0.4284</v>
      </c>
      <c r="C38" s="22">
        <v>0.5161018967628479</v>
      </c>
      <c r="D38" s="22">
        <v>0.41110000000000002</v>
      </c>
      <c r="E38" s="22">
        <v>0.43127423524856567</v>
      </c>
      <c r="F38" s="3">
        <v>4554</v>
      </c>
      <c r="G38" s="3">
        <v>4708.697265625</v>
      </c>
      <c r="H38" s="22">
        <v>0.4219</v>
      </c>
      <c r="I38" s="22">
        <v>0.42257586121559143</v>
      </c>
      <c r="J38" s="22">
        <v>0.1925</v>
      </c>
      <c r="K38" s="22">
        <v>0.20827801525592804</v>
      </c>
    </row>
    <row r="39" spans="1:11" x14ac:dyDescent="0.25">
      <c r="A39" t="s">
        <v>82</v>
      </c>
      <c r="B39" s="22">
        <v>0.4032</v>
      </c>
      <c r="C39" s="22">
        <v>0.38343611359596252</v>
      </c>
      <c r="D39" s="22">
        <v>0.34250000000000003</v>
      </c>
      <c r="E39" s="22">
        <v>0.27181625366210938</v>
      </c>
      <c r="F39" s="3">
        <v>3846.5</v>
      </c>
      <c r="G39" s="3">
        <v>3559.484375</v>
      </c>
      <c r="H39" s="22">
        <v>0.36149999999999999</v>
      </c>
      <c r="I39" s="22">
        <v>0.3160402774810791</v>
      </c>
      <c r="J39" s="22">
        <v>0.23760000000000001</v>
      </c>
      <c r="K39" s="22">
        <v>0.1744358092546463</v>
      </c>
    </row>
    <row r="40" spans="1:11" x14ac:dyDescent="0.25">
      <c r="A40" t="s">
        <v>83</v>
      </c>
      <c r="B40" s="22">
        <v>0.1578</v>
      </c>
      <c r="C40" s="22">
        <v>0.24740929901599884</v>
      </c>
      <c r="D40" s="22">
        <v>0.3276</v>
      </c>
      <c r="E40" s="22">
        <v>0.33140143752098083</v>
      </c>
      <c r="F40" s="3">
        <v>3510</v>
      </c>
      <c r="G40" s="3">
        <v>3600.531982421875</v>
      </c>
      <c r="H40" s="22">
        <v>0.18360000000000001</v>
      </c>
      <c r="I40" s="22">
        <v>0.21468320488929749</v>
      </c>
      <c r="J40" s="22">
        <v>8.2799999999999999E-2</v>
      </c>
      <c r="K40" s="22">
        <v>0.1819414496421814</v>
      </c>
    </row>
    <row r="41" spans="1:11" x14ac:dyDescent="0.25">
      <c r="A41" t="s">
        <v>84</v>
      </c>
      <c r="B41" s="22">
        <v>0.32850000000000001</v>
      </c>
      <c r="C41" s="22">
        <v>0.31243437528610229</v>
      </c>
      <c r="D41" s="22">
        <v>0.45829999999999999</v>
      </c>
      <c r="E41" s="22">
        <v>0.46165916323661804</v>
      </c>
      <c r="F41" s="3">
        <v>5420.99</v>
      </c>
      <c r="G41" s="3">
        <v>5327.2265625</v>
      </c>
      <c r="H41" s="22">
        <v>0.46729999999999999</v>
      </c>
      <c r="I41" s="22">
        <v>0.48547810316085815</v>
      </c>
      <c r="J41" s="22">
        <v>0.36299999999999999</v>
      </c>
      <c r="K41" s="22">
        <v>0.35475316643714905</v>
      </c>
    </row>
    <row r="42" spans="1:11" x14ac:dyDescent="0.25">
      <c r="A42" s="23" t="s">
        <v>85</v>
      </c>
      <c r="B42" s="15">
        <v>0.34399999999999997</v>
      </c>
      <c r="C42" s="15">
        <v>0.33044758439064026</v>
      </c>
      <c r="D42" s="15">
        <v>0.34499999999999997</v>
      </c>
      <c r="E42" s="15">
        <v>0.31119802594184875</v>
      </c>
      <c r="F42" s="17">
        <v>4898.95</v>
      </c>
      <c r="G42" s="17">
        <v>5146.4833984375</v>
      </c>
      <c r="H42" s="15">
        <v>0.35589999999999999</v>
      </c>
      <c r="I42" s="15">
        <v>0.28533926606178284</v>
      </c>
      <c r="J42" s="15">
        <v>0.13639999999999999</v>
      </c>
      <c r="K42" s="15">
        <v>7.7562190592288971E-2</v>
      </c>
    </row>
    <row r="43" spans="1:11" x14ac:dyDescent="0.25">
      <c r="A43" t="s">
        <v>86</v>
      </c>
      <c r="B43" s="22">
        <v>0.39629999999999999</v>
      </c>
      <c r="C43" s="22">
        <v>0.33598858118057251</v>
      </c>
      <c r="D43" s="22">
        <v>0.2923</v>
      </c>
      <c r="E43" s="22">
        <v>0.29450806975364685</v>
      </c>
      <c r="F43" s="3">
        <v>3329.56</v>
      </c>
      <c r="G43" s="3">
        <v>3154.6171875</v>
      </c>
      <c r="H43" s="22">
        <v>0.27229999999999999</v>
      </c>
      <c r="I43" s="22">
        <v>0.2926865816116333</v>
      </c>
      <c r="J43" s="22">
        <v>0.40289999999999998</v>
      </c>
      <c r="K43" s="22">
        <v>0.36068907380104065</v>
      </c>
    </row>
    <row r="44" spans="1:11" x14ac:dyDescent="0.25">
      <c r="A44" t="s">
        <v>87</v>
      </c>
      <c r="B44" s="22">
        <v>0.34489999999999998</v>
      </c>
      <c r="C44" s="22">
        <v>0.40925082564353943</v>
      </c>
      <c r="D44" s="22">
        <v>0.502</v>
      </c>
      <c r="E44" s="22">
        <v>0.5272822380065918</v>
      </c>
      <c r="F44" s="3">
        <v>7220.47</v>
      </c>
      <c r="G44" s="3">
        <v>7014.927734375</v>
      </c>
      <c r="H44" s="22">
        <v>0.4995</v>
      </c>
      <c r="I44" s="22">
        <v>0.52064096927642822</v>
      </c>
      <c r="J44" s="22">
        <v>0.43419999999999997</v>
      </c>
      <c r="K44" s="22">
        <v>0.52045327425003052</v>
      </c>
    </row>
    <row r="45" spans="1:11" x14ac:dyDescent="0.25">
      <c r="A45" t="s">
        <v>88</v>
      </c>
      <c r="B45" s="22">
        <v>0.38240000000000002</v>
      </c>
      <c r="C45" s="22">
        <v>0.32815259695053101</v>
      </c>
      <c r="D45" s="22">
        <v>0.48759999999999998</v>
      </c>
      <c r="E45" s="22">
        <v>0.45064160227775574</v>
      </c>
      <c r="F45" s="3">
        <v>3917.25</v>
      </c>
      <c r="G45" s="3">
        <v>3885.13232421875</v>
      </c>
      <c r="H45" s="22">
        <v>0.48920000000000002</v>
      </c>
      <c r="I45" s="22">
        <v>0.44853702187538147</v>
      </c>
      <c r="J45" s="22">
        <v>0.4032</v>
      </c>
      <c r="K45" s="22">
        <v>0.37018224596977234</v>
      </c>
    </row>
    <row r="46" spans="1:11" x14ac:dyDescent="0.25">
      <c r="A46" t="s">
        <v>89</v>
      </c>
      <c r="B46" s="22">
        <v>0.42359999999999998</v>
      </c>
      <c r="C46" s="22">
        <v>0.39005807042121887</v>
      </c>
      <c r="D46" s="22">
        <v>0.35510000000000003</v>
      </c>
      <c r="E46" s="22">
        <v>0.25083702802658081</v>
      </c>
      <c r="F46" s="3">
        <v>5105.53</v>
      </c>
      <c r="G46" s="3">
        <v>5534.56005859375</v>
      </c>
      <c r="H46" s="22">
        <v>0.3392</v>
      </c>
      <c r="I46" s="22">
        <v>0.32956671714782715</v>
      </c>
      <c r="J46" s="22">
        <v>0.4128</v>
      </c>
      <c r="K46" s="22">
        <v>0.37013497948646545</v>
      </c>
    </row>
    <row r="47" spans="1:11" x14ac:dyDescent="0.25">
      <c r="A47" s="23" t="s">
        <v>90</v>
      </c>
      <c r="B47" s="15">
        <v>0.3649</v>
      </c>
      <c r="C47" s="15">
        <v>0.41392430663108826</v>
      </c>
      <c r="D47" s="15">
        <v>0.2326</v>
      </c>
      <c r="E47" s="15">
        <v>0.22173784673213959</v>
      </c>
      <c r="F47" s="17">
        <v>4935</v>
      </c>
      <c r="G47" s="17">
        <v>4754.2265625</v>
      </c>
      <c r="H47" s="15">
        <v>0.2215</v>
      </c>
      <c r="I47" s="15">
        <v>0.18468877673149109</v>
      </c>
      <c r="J47" s="15">
        <v>8.1500000000000003E-2</v>
      </c>
      <c r="K47" s="15">
        <v>0.11252204328775406</v>
      </c>
    </row>
    <row r="48" spans="1:11" x14ac:dyDescent="0.25">
      <c r="A48" t="s">
        <v>91</v>
      </c>
      <c r="B48" s="22">
        <v>0.28129999999999999</v>
      </c>
      <c r="C48" s="22">
        <v>0.36222359538078308</v>
      </c>
      <c r="D48" s="22">
        <v>0.38800000000000001</v>
      </c>
      <c r="E48" s="22">
        <v>0.39990970492362976</v>
      </c>
      <c r="F48" s="3">
        <v>3808.02</v>
      </c>
      <c r="G48" s="3">
        <v>3529.53955078125</v>
      </c>
      <c r="H48" s="22">
        <v>0.37290000000000001</v>
      </c>
      <c r="I48" s="22">
        <v>0.29605105519294739</v>
      </c>
      <c r="J48" s="22">
        <v>0.73399999999999999</v>
      </c>
      <c r="K48" s="22">
        <v>0.71430772542953491</v>
      </c>
    </row>
    <row r="49" spans="1:11" x14ac:dyDescent="0.25">
      <c r="A49" t="s">
        <v>92</v>
      </c>
      <c r="B49" s="22">
        <v>0.21690000000000001</v>
      </c>
      <c r="C49" s="22">
        <v>0.22293505072593689</v>
      </c>
      <c r="D49" s="22">
        <v>0.2253</v>
      </c>
      <c r="E49" s="22">
        <v>0.19799093902111053</v>
      </c>
      <c r="F49" s="3">
        <v>5473.04</v>
      </c>
      <c r="G49" s="3">
        <v>5121.4443359375</v>
      </c>
      <c r="H49" s="22">
        <v>0.23930000000000001</v>
      </c>
      <c r="I49" s="22">
        <v>0.25622248649597168</v>
      </c>
      <c r="J49" s="22">
        <v>0.26050000000000001</v>
      </c>
      <c r="K49" s="22">
        <v>0.28724965453147888</v>
      </c>
    </row>
    <row r="50" spans="1:11" x14ac:dyDescent="0.25">
      <c r="A50" t="s">
        <v>93</v>
      </c>
      <c r="B50" s="22">
        <v>0.2477</v>
      </c>
      <c r="C50" s="22">
        <v>0.29428130388259888</v>
      </c>
      <c r="D50" s="22">
        <v>0.32290000000000002</v>
      </c>
      <c r="E50" s="22">
        <v>0.29493576288223267</v>
      </c>
      <c r="F50" s="3">
        <v>5598.74</v>
      </c>
      <c r="G50" s="3">
        <v>5373.16162109375</v>
      </c>
      <c r="H50" s="22">
        <v>0.3422</v>
      </c>
      <c r="I50" s="22">
        <v>0.32031288743019104</v>
      </c>
      <c r="J50" s="22">
        <v>0.62960000000000005</v>
      </c>
      <c r="K50" s="22">
        <v>0.59511661529541016</v>
      </c>
    </row>
    <row r="51" spans="1:11" x14ac:dyDescent="0.25">
      <c r="A51" t="s">
        <v>94</v>
      </c>
      <c r="B51" s="22">
        <v>0.49890000000000001</v>
      </c>
      <c r="C51" s="22">
        <v>0.47590774297714233</v>
      </c>
      <c r="D51" s="22">
        <v>0.27600000000000002</v>
      </c>
      <c r="E51" s="22">
        <v>0.3249494731426239</v>
      </c>
      <c r="F51" s="3">
        <v>2655.63</v>
      </c>
      <c r="G51" s="3">
        <v>2580.529541015625</v>
      </c>
      <c r="H51" s="22">
        <v>0.35659999999999997</v>
      </c>
      <c r="I51" s="22">
        <v>0.36611956357955933</v>
      </c>
      <c r="J51" s="22">
        <v>0.39529999999999998</v>
      </c>
      <c r="K51" s="22">
        <v>0.36914712190628052</v>
      </c>
    </row>
    <row r="52" spans="1:11" x14ac:dyDescent="0.25">
      <c r="A52" s="23" t="s">
        <v>95</v>
      </c>
      <c r="B52" s="15">
        <v>0.51990000000000003</v>
      </c>
      <c r="C52" s="15">
        <v>0.433195561170578</v>
      </c>
      <c r="D52" s="15">
        <v>0.4551</v>
      </c>
      <c r="E52" s="15">
        <v>0.45969608426094055</v>
      </c>
      <c r="F52" s="17">
        <v>5004</v>
      </c>
      <c r="G52" s="17">
        <v>5184.6962890625</v>
      </c>
      <c r="H52" s="15">
        <v>0.42930000000000001</v>
      </c>
      <c r="I52" s="15">
        <v>0.44915685057640076</v>
      </c>
      <c r="J52" s="15">
        <v>0.38379999999999997</v>
      </c>
      <c r="K52" s="15">
        <v>0.39505979418754578</v>
      </c>
    </row>
    <row r="53" spans="1:11" x14ac:dyDescent="0.25">
      <c r="A53" t="s">
        <v>96</v>
      </c>
      <c r="B53" s="22">
        <v>0.58630000000000004</v>
      </c>
      <c r="C53" s="22">
        <v>0.57939213514328003</v>
      </c>
      <c r="D53" s="22">
        <v>0.51300000000000001</v>
      </c>
      <c r="E53" s="22">
        <v>0.51784682273864746</v>
      </c>
      <c r="F53" s="3">
        <v>3300.2</v>
      </c>
      <c r="G53" s="3">
        <v>3611.263916015625</v>
      </c>
      <c r="H53" s="22">
        <v>0.51349999999999996</v>
      </c>
      <c r="I53" s="22">
        <v>0.50909006595611572</v>
      </c>
      <c r="J53" s="22">
        <v>0.58160000000000001</v>
      </c>
      <c r="K53" s="22">
        <v>0.65104663372039795</v>
      </c>
    </row>
    <row r="54" spans="1:11" x14ac:dyDescent="0.25">
      <c r="A54" s="23" t="s">
        <v>97</v>
      </c>
      <c r="B54" s="15">
        <v>0.5766</v>
      </c>
      <c r="C54" s="15">
        <v>0.59995299577713013</v>
      </c>
      <c r="D54" s="24">
        <v>0.53669999999999995</v>
      </c>
      <c r="E54" s="24">
        <f>AVERAGE($E$3:$E$6,$E$8,$E$10:$E$13,$E$15:$E$22,$E$24:$E$42,$E$43:$E$53)</f>
        <v>0.36209589147821386</v>
      </c>
      <c r="F54" s="25">
        <v>3399</v>
      </c>
      <c r="G54" s="25">
        <f>AVERAGE($G$3:$G$6,$G$8,$G$11:$G$13,$G$15:$G$16,$G$18:$G$22,$G$24:$G$28,$G$30:$G$42,$G$43:$G$53)</f>
        <v>4950.3840942382813</v>
      </c>
      <c r="H54" s="22">
        <v>0.1366</v>
      </c>
      <c r="I54" s="22">
        <v>0.14989937841892242</v>
      </c>
      <c r="J54" s="22">
        <v>0.1072</v>
      </c>
      <c r="K54" s="22">
        <v>9.8654672503471375E-2</v>
      </c>
    </row>
    <row r="55" spans="1:11" ht="31.5" customHeight="1" x14ac:dyDescent="0.25">
      <c r="A55" s="95" t="s">
        <v>106</v>
      </c>
      <c r="B55" s="95"/>
      <c r="C55" s="95"/>
      <c r="D55" s="95"/>
      <c r="E55" s="95"/>
      <c r="F55" s="95"/>
      <c r="G55" s="95"/>
      <c r="H55" s="95"/>
      <c r="I55" s="95"/>
      <c r="J55" s="95"/>
      <c r="K55" s="95"/>
    </row>
    <row r="56" spans="1:11" ht="31.5" customHeight="1" x14ac:dyDescent="0.25">
      <c r="A56" s="96" t="s">
        <v>107</v>
      </c>
      <c r="B56" s="96"/>
      <c r="C56" s="96"/>
      <c r="D56" s="96"/>
      <c r="E56" s="96"/>
      <c r="F56" s="96"/>
      <c r="G56" s="96"/>
      <c r="H56" s="96"/>
      <c r="I56" s="96"/>
      <c r="J56" s="96"/>
      <c r="K56" s="96"/>
    </row>
    <row r="57" spans="1:11" ht="29.25" customHeight="1" x14ac:dyDescent="0.25">
      <c r="A57" s="96" t="s">
        <v>108</v>
      </c>
      <c r="B57" s="96"/>
      <c r="C57" s="96"/>
      <c r="D57" s="96"/>
      <c r="E57" s="96"/>
      <c r="F57" s="96"/>
      <c r="G57" s="96"/>
      <c r="H57" s="96"/>
      <c r="I57" s="96"/>
      <c r="J57" s="96"/>
      <c r="K57" s="96"/>
    </row>
  </sheetData>
  <sheetProtection sheet="1" objects="1" scenarios="1" selectLockedCells="1"/>
  <mergeCells count="3">
    <mergeCell ref="A55:K55"/>
    <mergeCell ref="A56:K56"/>
    <mergeCell ref="A57:K5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CF780-6EE8-43EA-BF95-4CA2C627ED9E}">
  <dimension ref="A1:M261"/>
  <sheetViews>
    <sheetView workbookViewId="0">
      <selection activeCell="L55" sqref="L55"/>
    </sheetView>
  </sheetViews>
  <sheetFormatPr defaultRowHeight="15" x14ac:dyDescent="0.25"/>
  <cols>
    <col min="2" max="2" width="20.7109375" customWidth="1"/>
    <col min="3" max="3" width="9.7109375" style="12" customWidth="1"/>
    <col min="6" max="6" width="20.7109375" customWidth="1"/>
    <col min="7" max="7" width="12.28515625" customWidth="1"/>
    <col min="8" max="8" width="11.140625" customWidth="1"/>
    <col min="11" max="11" width="20.7109375" customWidth="1"/>
    <col min="12" max="12" width="12" customWidth="1"/>
    <col min="13" max="13" width="10.5703125" customWidth="1"/>
  </cols>
  <sheetData>
    <row r="1" spans="1:13" x14ac:dyDescent="0.25">
      <c r="A1" s="35" t="s">
        <v>109</v>
      </c>
      <c r="B1" t="s">
        <v>0</v>
      </c>
      <c r="C1" s="34" t="s">
        <v>110</v>
      </c>
      <c r="E1" s="35" t="s">
        <v>109</v>
      </c>
      <c r="F1" t="s">
        <v>0</v>
      </c>
      <c r="G1" s="35" t="s">
        <v>111</v>
      </c>
      <c r="H1" s="35" t="s">
        <v>112</v>
      </c>
      <c r="J1" s="35" t="s">
        <v>113</v>
      </c>
      <c r="K1" t="s">
        <v>0</v>
      </c>
      <c r="L1" s="35" t="s">
        <v>114</v>
      </c>
      <c r="M1" s="35" t="s">
        <v>115</v>
      </c>
    </row>
    <row r="2" spans="1:13" x14ac:dyDescent="0.25">
      <c r="A2">
        <v>2016</v>
      </c>
      <c r="B2" t="s">
        <v>46</v>
      </c>
      <c r="C2" s="12">
        <v>0.4289</v>
      </c>
      <c r="E2">
        <v>2016</v>
      </c>
      <c r="F2" t="s">
        <v>46</v>
      </c>
      <c r="G2">
        <v>0.4088</v>
      </c>
      <c r="H2">
        <v>3262</v>
      </c>
      <c r="J2">
        <v>2017</v>
      </c>
      <c r="K2" t="s">
        <v>46</v>
      </c>
      <c r="L2">
        <v>0.4163</v>
      </c>
      <c r="M2">
        <v>0.19620000000000001</v>
      </c>
    </row>
    <row r="3" spans="1:13" x14ac:dyDescent="0.25">
      <c r="A3">
        <v>2016</v>
      </c>
      <c r="B3" t="s">
        <v>47</v>
      </c>
      <c r="C3" s="12">
        <v>0.36420000000000002</v>
      </c>
      <c r="E3">
        <v>2016</v>
      </c>
      <c r="F3" t="s">
        <v>47</v>
      </c>
      <c r="G3">
        <v>0.35949999999999999</v>
      </c>
      <c r="H3">
        <v>4072</v>
      </c>
      <c r="J3">
        <v>2017</v>
      </c>
      <c r="K3" t="s">
        <v>47</v>
      </c>
      <c r="L3">
        <v>0.1119</v>
      </c>
      <c r="M3">
        <v>9.5000000000000001E-2</v>
      </c>
    </row>
    <row r="4" spans="1:13" x14ac:dyDescent="0.25">
      <c r="A4">
        <v>2016</v>
      </c>
      <c r="B4" t="s">
        <v>48</v>
      </c>
      <c r="C4" s="12">
        <v>0.5665</v>
      </c>
      <c r="E4">
        <v>2016</v>
      </c>
      <c r="F4" t="s">
        <v>48</v>
      </c>
      <c r="G4">
        <v>0.42259999999999998</v>
      </c>
      <c r="H4">
        <v>4790</v>
      </c>
      <c r="J4">
        <v>2017</v>
      </c>
      <c r="K4" t="s">
        <v>48</v>
      </c>
      <c r="L4">
        <v>0.53</v>
      </c>
      <c r="M4">
        <v>0.28999999999999998</v>
      </c>
    </row>
    <row r="5" spans="1:13" x14ac:dyDescent="0.25">
      <c r="A5">
        <v>2016</v>
      </c>
      <c r="B5" t="s">
        <v>49</v>
      </c>
      <c r="C5" s="12">
        <v>0.42809999999999998</v>
      </c>
      <c r="E5">
        <v>2016</v>
      </c>
      <c r="F5" t="s">
        <v>49</v>
      </c>
      <c r="G5">
        <v>0.2288</v>
      </c>
      <c r="H5">
        <v>3542</v>
      </c>
      <c r="J5">
        <v>2017</v>
      </c>
      <c r="K5" t="s">
        <v>49</v>
      </c>
      <c r="L5">
        <v>0.46850000000000003</v>
      </c>
      <c r="M5">
        <v>0.48359999999999997</v>
      </c>
    </row>
    <row r="6" spans="1:13" x14ac:dyDescent="0.25">
      <c r="A6">
        <v>2016</v>
      </c>
      <c r="B6" t="s">
        <v>50</v>
      </c>
      <c r="C6" s="12">
        <v>0.39660000000000001</v>
      </c>
      <c r="E6">
        <v>2016</v>
      </c>
      <c r="F6" t="s">
        <v>50</v>
      </c>
      <c r="G6">
        <v>5.3E-3</v>
      </c>
      <c r="H6">
        <v>4557</v>
      </c>
      <c r="J6">
        <v>2017</v>
      </c>
      <c r="K6" t="s">
        <v>50</v>
      </c>
      <c r="L6">
        <v>1.26E-2</v>
      </c>
      <c r="M6">
        <v>3.4299999999999997E-2</v>
      </c>
    </row>
    <row r="7" spans="1:13" x14ac:dyDescent="0.25">
      <c r="A7">
        <v>2016</v>
      </c>
      <c r="B7" t="s">
        <v>51</v>
      </c>
      <c r="C7" s="12">
        <v>0.30790000000000001</v>
      </c>
      <c r="E7">
        <v>2016</v>
      </c>
      <c r="F7" t="s">
        <v>51</v>
      </c>
      <c r="G7">
        <v>0.40949999999999998</v>
      </c>
      <c r="H7">
        <v>4051.03</v>
      </c>
      <c r="J7">
        <v>2017</v>
      </c>
      <c r="K7" t="s">
        <v>51</v>
      </c>
      <c r="L7">
        <v>0.24299999999999999</v>
      </c>
      <c r="M7">
        <v>0.06</v>
      </c>
    </row>
    <row r="8" spans="1:13" x14ac:dyDescent="0.25">
      <c r="A8">
        <v>2016</v>
      </c>
      <c r="B8" t="s">
        <v>52</v>
      </c>
      <c r="C8" s="12">
        <v>0.42270000000000002</v>
      </c>
      <c r="E8">
        <v>2016</v>
      </c>
      <c r="F8" t="s">
        <v>52</v>
      </c>
      <c r="G8">
        <v>0.55740000000000001</v>
      </c>
      <c r="H8">
        <v>4320</v>
      </c>
      <c r="J8">
        <v>2017</v>
      </c>
      <c r="K8" t="s">
        <v>52</v>
      </c>
      <c r="L8">
        <v>0.71</v>
      </c>
      <c r="M8">
        <v>0.83860000000000001</v>
      </c>
    </row>
    <row r="9" spans="1:13" x14ac:dyDescent="0.25">
      <c r="A9">
        <v>2016</v>
      </c>
      <c r="B9" t="s">
        <v>53</v>
      </c>
      <c r="C9" s="12">
        <v>0.60560000000000003</v>
      </c>
      <c r="E9">
        <v>2016</v>
      </c>
      <c r="F9" t="s">
        <v>53</v>
      </c>
      <c r="G9">
        <v>0.3584</v>
      </c>
      <c r="H9">
        <v>0</v>
      </c>
      <c r="J9">
        <v>2017</v>
      </c>
      <c r="K9" t="s">
        <v>53</v>
      </c>
      <c r="L9">
        <v>0.45390000000000003</v>
      </c>
      <c r="M9">
        <v>0.153</v>
      </c>
    </row>
    <row r="10" spans="1:13" x14ac:dyDescent="0.25">
      <c r="A10">
        <v>2016</v>
      </c>
      <c r="B10" t="s">
        <v>54</v>
      </c>
      <c r="C10" s="12">
        <v>0.36559999999999998</v>
      </c>
      <c r="E10">
        <v>2016</v>
      </c>
      <c r="F10" t="s">
        <v>54</v>
      </c>
      <c r="G10">
        <v>0.17499999999999999</v>
      </c>
      <c r="H10">
        <v>4344</v>
      </c>
      <c r="J10">
        <v>2017</v>
      </c>
      <c r="K10" t="s">
        <v>54</v>
      </c>
      <c r="L10">
        <v>0.20799999999999999</v>
      </c>
      <c r="M10">
        <v>0.442</v>
      </c>
    </row>
    <row r="11" spans="1:13" x14ac:dyDescent="0.25">
      <c r="A11">
        <v>2016</v>
      </c>
      <c r="B11" t="s">
        <v>55</v>
      </c>
      <c r="C11" s="12">
        <v>0.30209999999999998</v>
      </c>
      <c r="E11">
        <v>2016</v>
      </c>
      <c r="F11" t="s">
        <v>55</v>
      </c>
      <c r="G11">
        <v>0.25669999999999998</v>
      </c>
      <c r="H11">
        <v>4119</v>
      </c>
      <c r="J11">
        <v>2017</v>
      </c>
      <c r="K11" t="s">
        <v>55</v>
      </c>
      <c r="L11">
        <v>0.25879999999999997</v>
      </c>
      <c r="M11">
        <v>9.5100000000000004E-2</v>
      </c>
    </row>
    <row r="12" spans="1:13" x14ac:dyDescent="0.25">
      <c r="A12">
        <v>2016</v>
      </c>
      <c r="B12" t="s">
        <v>56</v>
      </c>
      <c r="C12" s="12">
        <v>0.55059999999999998</v>
      </c>
      <c r="E12">
        <v>2016</v>
      </c>
      <c r="F12" t="s">
        <v>56</v>
      </c>
      <c r="G12">
        <v>0.39960000000000001</v>
      </c>
      <c r="H12">
        <v>3683.03</v>
      </c>
      <c r="J12">
        <v>2017</v>
      </c>
      <c r="K12" t="s">
        <v>56</v>
      </c>
      <c r="L12">
        <v>0.40699999999999997</v>
      </c>
      <c r="M12">
        <v>0.43380000000000002</v>
      </c>
    </row>
    <row r="13" spans="1:13" x14ac:dyDescent="0.25">
      <c r="A13">
        <v>2016</v>
      </c>
      <c r="B13" t="s">
        <v>57</v>
      </c>
      <c r="C13" s="12">
        <v>0.34160000000000001</v>
      </c>
      <c r="E13">
        <v>2016</v>
      </c>
      <c r="F13" t="s">
        <v>57</v>
      </c>
      <c r="G13">
        <v>2.5999999999999999E-3</v>
      </c>
      <c r="H13">
        <v>0</v>
      </c>
      <c r="J13">
        <v>2017</v>
      </c>
      <c r="K13" t="s">
        <v>57</v>
      </c>
      <c r="L13">
        <v>0.113</v>
      </c>
      <c r="M13">
        <v>4.5999999999999999E-2</v>
      </c>
    </row>
    <row r="14" spans="1:13" x14ac:dyDescent="0.25">
      <c r="A14">
        <v>2016</v>
      </c>
      <c r="B14" t="s">
        <v>58</v>
      </c>
      <c r="C14" s="12">
        <v>0.38390000000000002</v>
      </c>
      <c r="E14">
        <v>2016</v>
      </c>
      <c r="F14" t="s">
        <v>58</v>
      </c>
      <c r="G14">
        <v>0.55689999999999995</v>
      </c>
      <c r="H14">
        <v>4219</v>
      </c>
      <c r="J14">
        <v>2017</v>
      </c>
      <c r="K14" t="s">
        <v>58</v>
      </c>
      <c r="L14">
        <v>0.39</v>
      </c>
      <c r="M14">
        <v>2.2000000000000001E-3</v>
      </c>
    </row>
    <row r="15" spans="1:13" x14ac:dyDescent="0.25">
      <c r="A15">
        <v>2016</v>
      </c>
      <c r="B15" t="s">
        <v>59</v>
      </c>
      <c r="C15" s="12">
        <v>0.42770000000000002</v>
      </c>
      <c r="E15">
        <v>2016</v>
      </c>
      <c r="F15" t="s">
        <v>59</v>
      </c>
      <c r="G15">
        <v>0.29559999999999997</v>
      </c>
      <c r="H15">
        <v>4393</v>
      </c>
      <c r="J15">
        <v>2017</v>
      </c>
      <c r="K15" t="s">
        <v>59</v>
      </c>
      <c r="L15">
        <v>0.28220000000000001</v>
      </c>
      <c r="M15">
        <v>0.26400000000000001</v>
      </c>
    </row>
    <row r="16" spans="1:13" x14ac:dyDescent="0.25">
      <c r="A16">
        <v>2016</v>
      </c>
      <c r="B16" t="s">
        <v>60</v>
      </c>
      <c r="C16" s="12">
        <v>0.56830000000000003</v>
      </c>
      <c r="E16">
        <v>2016</v>
      </c>
      <c r="F16" t="s">
        <v>60</v>
      </c>
      <c r="G16">
        <v>0.31790000000000002</v>
      </c>
      <c r="H16">
        <v>0</v>
      </c>
      <c r="J16">
        <v>2017</v>
      </c>
      <c r="K16" t="s">
        <v>60</v>
      </c>
      <c r="L16">
        <v>0.54830000000000001</v>
      </c>
      <c r="M16">
        <v>0.59519999999999995</v>
      </c>
    </row>
    <row r="17" spans="1:13" x14ac:dyDescent="0.25">
      <c r="A17">
        <v>2016</v>
      </c>
      <c r="B17" t="s">
        <v>61</v>
      </c>
      <c r="C17" s="12">
        <v>0.44269999999999998</v>
      </c>
      <c r="E17">
        <v>2016</v>
      </c>
      <c r="F17" t="s">
        <v>61</v>
      </c>
      <c r="G17">
        <v>0.48180000000000001</v>
      </c>
      <c r="H17">
        <v>5019.25</v>
      </c>
      <c r="J17">
        <v>2017</v>
      </c>
      <c r="K17" t="s">
        <v>61</v>
      </c>
      <c r="L17">
        <v>0.41289999999999999</v>
      </c>
      <c r="M17">
        <v>0.2505</v>
      </c>
    </row>
    <row r="18" spans="1:13" x14ac:dyDescent="0.25">
      <c r="A18">
        <v>2016</v>
      </c>
      <c r="B18" t="s">
        <v>62</v>
      </c>
      <c r="C18" s="12">
        <v>0.59930000000000005</v>
      </c>
      <c r="E18">
        <v>2016</v>
      </c>
      <c r="F18" t="s">
        <v>62</v>
      </c>
      <c r="G18">
        <v>0.45229999999999998</v>
      </c>
      <c r="H18">
        <v>4555</v>
      </c>
      <c r="J18">
        <v>2017</v>
      </c>
      <c r="K18" t="s">
        <v>62</v>
      </c>
      <c r="L18">
        <v>0.45629999999999998</v>
      </c>
      <c r="M18">
        <v>0.53700000000000003</v>
      </c>
    </row>
    <row r="19" spans="1:13" x14ac:dyDescent="0.25">
      <c r="A19">
        <v>2016</v>
      </c>
      <c r="B19" t="s">
        <v>63</v>
      </c>
      <c r="C19" s="12">
        <v>0.55169999999999997</v>
      </c>
      <c r="E19">
        <v>2016</v>
      </c>
      <c r="F19" t="s">
        <v>63</v>
      </c>
      <c r="G19">
        <v>0.51600000000000001</v>
      </c>
      <c r="H19">
        <v>6008</v>
      </c>
      <c r="J19">
        <v>2017</v>
      </c>
      <c r="K19" t="s">
        <v>63</v>
      </c>
      <c r="L19">
        <v>0.4269</v>
      </c>
      <c r="M19">
        <v>0.48330000000000001</v>
      </c>
    </row>
    <row r="20" spans="1:13" x14ac:dyDescent="0.25">
      <c r="A20">
        <v>2016</v>
      </c>
      <c r="B20" t="s">
        <v>64</v>
      </c>
      <c r="C20" s="12">
        <v>0.50109999999999999</v>
      </c>
      <c r="E20">
        <v>2016</v>
      </c>
      <c r="F20" t="s">
        <v>64</v>
      </c>
      <c r="G20">
        <v>0.34849999999999998</v>
      </c>
      <c r="H20">
        <v>3198</v>
      </c>
      <c r="J20">
        <v>2017</v>
      </c>
      <c r="K20" t="s">
        <v>64</v>
      </c>
      <c r="L20">
        <v>0.53100000000000003</v>
      </c>
      <c r="M20">
        <v>0.70599999999999996</v>
      </c>
    </row>
    <row r="21" spans="1:13" x14ac:dyDescent="0.25">
      <c r="A21">
        <v>2016</v>
      </c>
      <c r="B21" t="s">
        <v>65</v>
      </c>
      <c r="C21" s="12">
        <v>0.35510000000000003</v>
      </c>
      <c r="E21">
        <v>2016</v>
      </c>
      <c r="F21" t="s">
        <v>65</v>
      </c>
      <c r="G21">
        <v>0.42820000000000003</v>
      </c>
      <c r="H21">
        <v>4191.6400000000003</v>
      </c>
      <c r="J21">
        <v>2017</v>
      </c>
      <c r="K21" t="s">
        <v>65</v>
      </c>
      <c r="L21">
        <v>0.31950000000000001</v>
      </c>
      <c r="M21">
        <v>0.31819999999999998</v>
      </c>
    </row>
    <row r="22" spans="1:13" x14ac:dyDescent="0.25">
      <c r="A22">
        <v>2016</v>
      </c>
      <c r="B22" t="s">
        <v>66</v>
      </c>
      <c r="C22" s="12">
        <v>0.37809999999999999</v>
      </c>
      <c r="E22">
        <v>2016</v>
      </c>
      <c r="F22" t="s">
        <v>66</v>
      </c>
      <c r="G22">
        <v>0</v>
      </c>
      <c r="H22">
        <v>0</v>
      </c>
      <c r="J22">
        <v>2017</v>
      </c>
      <c r="K22" t="s">
        <v>66</v>
      </c>
      <c r="L22">
        <v>0.32200000000000001</v>
      </c>
      <c r="M22">
        <v>0.03</v>
      </c>
    </row>
    <row r="23" spans="1:13" x14ac:dyDescent="0.25">
      <c r="A23">
        <v>2016</v>
      </c>
      <c r="B23" t="s">
        <v>67</v>
      </c>
      <c r="C23" s="12">
        <v>0.37659999999999999</v>
      </c>
      <c r="E23">
        <v>2016</v>
      </c>
      <c r="F23" t="s">
        <v>67</v>
      </c>
      <c r="G23">
        <v>0.37409999999999999</v>
      </c>
      <c r="H23">
        <v>6085.04</v>
      </c>
      <c r="J23">
        <v>2017</v>
      </c>
      <c r="K23" t="s">
        <v>67</v>
      </c>
      <c r="L23">
        <v>0.41849999999999998</v>
      </c>
      <c r="M23">
        <v>0.21229999999999999</v>
      </c>
    </row>
    <row r="24" spans="1:13" x14ac:dyDescent="0.25">
      <c r="A24">
        <v>2016</v>
      </c>
      <c r="B24" t="s">
        <v>68</v>
      </c>
      <c r="C24" s="12">
        <v>0.46110000000000001</v>
      </c>
      <c r="E24">
        <v>2016</v>
      </c>
      <c r="F24" t="s">
        <v>68</v>
      </c>
      <c r="G24">
        <v>0.41420000000000001</v>
      </c>
      <c r="H24">
        <v>3979</v>
      </c>
      <c r="J24">
        <v>2017</v>
      </c>
      <c r="K24" t="s">
        <v>68</v>
      </c>
      <c r="L24">
        <v>0.4194</v>
      </c>
      <c r="M24">
        <v>0.40849999999999997</v>
      </c>
    </row>
    <row r="25" spans="1:13" x14ac:dyDescent="0.25">
      <c r="A25">
        <v>2016</v>
      </c>
      <c r="B25" t="s">
        <v>69</v>
      </c>
      <c r="C25" s="12">
        <v>0.3896</v>
      </c>
      <c r="E25">
        <v>2016</v>
      </c>
      <c r="F25" t="s">
        <v>69</v>
      </c>
      <c r="G25">
        <v>0.3387</v>
      </c>
      <c r="H25">
        <v>5583</v>
      </c>
      <c r="J25">
        <v>2017</v>
      </c>
      <c r="K25" t="s">
        <v>69</v>
      </c>
      <c r="L25">
        <v>0.33539999999999998</v>
      </c>
      <c r="M25">
        <v>0.2288</v>
      </c>
    </row>
    <row r="26" spans="1:13" x14ac:dyDescent="0.25">
      <c r="A26">
        <v>2016</v>
      </c>
      <c r="B26" t="s">
        <v>70</v>
      </c>
      <c r="C26" s="12">
        <v>0.47820000000000001</v>
      </c>
      <c r="E26">
        <v>2016</v>
      </c>
      <c r="F26" t="s">
        <v>70</v>
      </c>
      <c r="G26">
        <v>0.45939999999999998</v>
      </c>
      <c r="H26">
        <v>2884</v>
      </c>
      <c r="J26">
        <v>2017</v>
      </c>
      <c r="K26" t="s">
        <v>70</v>
      </c>
      <c r="L26">
        <v>0.46710000000000002</v>
      </c>
      <c r="M26">
        <v>0.38829999999999998</v>
      </c>
    </row>
    <row r="27" spans="1:13" x14ac:dyDescent="0.25">
      <c r="A27">
        <v>2016</v>
      </c>
      <c r="B27" t="s">
        <v>71</v>
      </c>
      <c r="C27" s="12">
        <v>0.64680000000000004</v>
      </c>
      <c r="E27">
        <v>2016</v>
      </c>
      <c r="F27" t="s">
        <v>71</v>
      </c>
      <c r="G27">
        <v>0.42570000000000002</v>
      </c>
      <c r="H27">
        <v>3784.47</v>
      </c>
      <c r="J27">
        <v>2017</v>
      </c>
      <c r="K27" t="s">
        <v>71</v>
      </c>
      <c r="L27">
        <v>0.436</v>
      </c>
      <c r="M27">
        <v>0.433</v>
      </c>
    </row>
    <row r="28" spans="1:13" x14ac:dyDescent="0.25">
      <c r="A28">
        <v>2016</v>
      </c>
      <c r="B28" t="s">
        <v>72</v>
      </c>
      <c r="C28" s="12">
        <v>0.45019999999999999</v>
      </c>
      <c r="E28">
        <v>2016</v>
      </c>
      <c r="F28" t="s">
        <v>72</v>
      </c>
      <c r="G28">
        <v>0.15129999999999999</v>
      </c>
      <c r="H28">
        <v>0</v>
      </c>
      <c r="J28">
        <v>2017</v>
      </c>
      <c r="K28" t="s">
        <v>72</v>
      </c>
      <c r="L28">
        <v>0.29820000000000002</v>
      </c>
      <c r="M28">
        <v>0.21479999999999999</v>
      </c>
    </row>
    <row r="29" spans="1:13" x14ac:dyDescent="0.25">
      <c r="A29">
        <v>2016</v>
      </c>
      <c r="B29" t="s">
        <v>73</v>
      </c>
      <c r="C29" s="12">
        <v>0.32629999999999998</v>
      </c>
      <c r="E29">
        <v>2016</v>
      </c>
      <c r="F29" t="s">
        <v>73</v>
      </c>
      <c r="G29">
        <v>0.62709999999999999</v>
      </c>
      <c r="H29">
        <v>6268.27</v>
      </c>
      <c r="J29">
        <v>2017</v>
      </c>
      <c r="K29" t="s">
        <v>73</v>
      </c>
      <c r="L29">
        <v>0.62</v>
      </c>
      <c r="M29">
        <v>0.37240000000000001</v>
      </c>
    </row>
    <row r="30" spans="1:13" x14ac:dyDescent="0.25">
      <c r="A30">
        <v>2016</v>
      </c>
      <c r="B30" t="s">
        <v>74</v>
      </c>
      <c r="C30" s="12">
        <v>0.41899999999999998</v>
      </c>
      <c r="E30">
        <v>2016</v>
      </c>
      <c r="F30" t="s">
        <v>74</v>
      </c>
      <c r="G30">
        <v>0.21060000000000001</v>
      </c>
      <c r="H30">
        <v>5097.62</v>
      </c>
      <c r="J30">
        <v>2017</v>
      </c>
      <c r="K30" t="s">
        <v>74</v>
      </c>
      <c r="L30">
        <v>0.27389999999999998</v>
      </c>
      <c r="M30">
        <v>0.26600000000000001</v>
      </c>
    </row>
    <row r="31" spans="1:13" x14ac:dyDescent="0.25">
      <c r="A31">
        <v>2016</v>
      </c>
      <c r="B31" t="s">
        <v>75</v>
      </c>
      <c r="C31" s="12">
        <v>0.35560000000000003</v>
      </c>
      <c r="E31">
        <v>2016</v>
      </c>
      <c r="F31" t="s">
        <v>75</v>
      </c>
      <c r="G31">
        <v>0.71919999999999995</v>
      </c>
      <c r="H31">
        <v>5269.57</v>
      </c>
      <c r="J31">
        <v>2017</v>
      </c>
      <c r="K31" t="s">
        <v>75</v>
      </c>
      <c r="L31">
        <v>0.22800000000000001</v>
      </c>
      <c r="M31">
        <v>0.18</v>
      </c>
    </row>
    <row r="32" spans="1:13" x14ac:dyDescent="0.25">
      <c r="A32">
        <v>2016</v>
      </c>
      <c r="B32" t="s">
        <v>76</v>
      </c>
      <c r="C32" s="12">
        <v>0.50329999999999997</v>
      </c>
      <c r="E32">
        <v>2016</v>
      </c>
      <c r="F32" t="s">
        <v>76</v>
      </c>
      <c r="G32">
        <v>0.41089999999999999</v>
      </c>
      <c r="H32">
        <v>4600.79</v>
      </c>
      <c r="J32">
        <v>2017</v>
      </c>
      <c r="K32" t="s">
        <v>76</v>
      </c>
      <c r="L32">
        <v>0.432</v>
      </c>
      <c r="M32">
        <v>0.27889999999999998</v>
      </c>
    </row>
    <row r="33" spans="1:13" x14ac:dyDescent="0.25">
      <c r="A33">
        <v>2016</v>
      </c>
      <c r="B33" t="s">
        <v>77</v>
      </c>
      <c r="C33" s="12">
        <v>0.35360000000000003</v>
      </c>
      <c r="E33">
        <v>2016</v>
      </c>
      <c r="F33" t="s">
        <v>77</v>
      </c>
      <c r="G33">
        <v>0.1648</v>
      </c>
      <c r="H33">
        <v>3339</v>
      </c>
      <c r="J33">
        <v>2017</v>
      </c>
      <c r="K33" t="s">
        <v>77</v>
      </c>
      <c r="L33">
        <v>0.35060000000000002</v>
      </c>
      <c r="M33">
        <v>0.2019</v>
      </c>
    </row>
    <row r="34" spans="1:13" x14ac:dyDescent="0.25">
      <c r="A34">
        <v>2016</v>
      </c>
      <c r="B34" t="s">
        <v>78</v>
      </c>
      <c r="C34" s="12">
        <v>0.64070000000000005</v>
      </c>
      <c r="E34">
        <v>2016</v>
      </c>
      <c r="F34" t="s">
        <v>78</v>
      </c>
      <c r="G34">
        <v>0.38</v>
      </c>
      <c r="H34">
        <v>3750</v>
      </c>
      <c r="J34">
        <v>2017</v>
      </c>
      <c r="K34" t="s">
        <v>78</v>
      </c>
      <c r="L34">
        <v>0.32819999999999999</v>
      </c>
      <c r="M34">
        <v>0.26619999999999999</v>
      </c>
    </row>
    <row r="35" spans="1:13" x14ac:dyDescent="0.25">
      <c r="A35">
        <v>2016</v>
      </c>
      <c r="B35" t="s">
        <v>79</v>
      </c>
      <c r="C35" s="12">
        <v>0.3548</v>
      </c>
      <c r="E35">
        <v>2016</v>
      </c>
      <c r="F35" t="s">
        <v>79</v>
      </c>
      <c r="G35">
        <v>0.32040000000000002</v>
      </c>
      <c r="H35">
        <v>3315</v>
      </c>
      <c r="J35">
        <v>2017</v>
      </c>
      <c r="K35" t="s">
        <v>79</v>
      </c>
      <c r="L35">
        <v>0.36599999999999999</v>
      </c>
      <c r="M35">
        <v>0.28160000000000002</v>
      </c>
    </row>
    <row r="36" spans="1:13" x14ac:dyDescent="0.25">
      <c r="A36">
        <v>2016</v>
      </c>
      <c r="B36" t="s">
        <v>80</v>
      </c>
      <c r="C36" s="12">
        <v>0.50839999999999996</v>
      </c>
      <c r="E36">
        <v>2016</v>
      </c>
      <c r="F36" t="s">
        <v>80</v>
      </c>
      <c r="G36">
        <v>0.55379999999999996</v>
      </c>
      <c r="H36">
        <v>5247</v>
      </c>
      <c r="J36">
        <v>2017</v>
      </c>
      <c r="K36" t="s">
        <v>80</v>
      </c>
      <c r="L36">
        <v>0.57699999999999996</v>
      </c>
      <c r="M36">
        <v>0.61699999999999999</v>
      </c>
    </row>
    <row r="37" spans="1:13" x14ac:dyDescent="0.25">
      <c r="A37">
        <v>2016</v>
      </c>
      <c r="B37" t="s">
        <v>81</v>
      </c>
      <c r="C37" s="12">
        <v>0.62429999999999997</v>
      </c>
      <c r="E37">
        <v>2016</v>
      </c>
      <c r="F37" t="s">
        <v>81</v>
      </c>
      <c r="G37">
        <v>0.43809999999999999</v>
      </c>
      <c r="H37">
        <v>4259</v>
      </c>
      <c r="J37">
        <v>2017</v>
      </c>
      <c r="K37" t="s">
        <v>81</v>
      </c>
      <c r="L37">
        <v>0.45</v>
      </c>
      <c r="M37">
        <v>0.21</v>
      </c>
    </row>
    <row r="38" spans="1:13" x14ac:dyDescent="0.25">
      <c r="A38">
        <v>2016</v>
      </c>
      <c r="B38" t="s">
        <v>82</v>
      </c>
      <c r="C38" s="12">
        <v>0.38950000000000001</v>
      </c>
      <c r="E38">
        <v>2016</v>
      </c>
      <c r="F38" t="s">
        <v>82</v>
      </c>
      <c r="G38">
        <v>0.39369999999999999</v>
      </c>
      <c r="H38">
        <v>3894</v>
      </c>
      <c r="J38">
        <v>2017</v>
      </c>
      <c r="K38" t="s">
        <v>82</v>
      </c>
      <c r="L38">
        <v>0.25</v>
      </c>
      <c r="M38">
        <v>0.107</v>
      </c>
    </row>
    <row r="39" spans="1:13" x14ac:dyDescent="0.25">
      <c r="A39">
        <v>2016</v>
      </c>
      <c r="B39" t="s">
        <v>83</v>
      </c>
      <c r="C39" s="12">
        <v>0.40479999999999999</v>
      </c>
      <c r="E39">
        <v>2016</v>
      </c>
      <c r="F39" t="s">
        <v>83</v>
      </c>
      <c r="G39">
        <v>0.19350000000000001</v>
      </c>
      <c r="H39">
        <v>4893.75</v>
      </c>
      <c r="J39">
        <v>2017</v>
      </c>
      <c r="K39" t="s">
        <v>83</v>
      </c>
      <c r="L39">
        <v>0.216</v>
      </c>
      <c r="M39">
        <v>0.17199999999999999</v>
      </c>
    </row>
    <row r="40" spans="1:13" x14ac:dyDescent="0.25">
      <c r="A40">
        <v>2016</v>
      </c>
      <c r="B40" t="s">
        <v>84</v>
      </c>
      <c r="C40" s="12">
        <v>0.45629999999999998</v>
      </c>
      <c r="E40">
        <v>2016</v>
      </c>
      <c r="F40" t="s">
        <v>84</v>
      </c>
      <c r="G40">
        <v>0.46910000000000002</v>
      </c>
      <c r="H40">
        <v>4284.8100000000004</v>
      </c>
      <c r="J40">
        <v>2017</v>
      </c>
      <c r="K40" t="s">
        <v>84</v>
      </c>
      <c r="L40">
        <v>0.50719999999999998</v>
      </c>
      <c r="M40">
        <v>0.38669999999999999</v>
      </c>
    </row>
    <row r="41" spans="1:13" x14ac:dyDescent="0.25">
      <c r="A41">
        <v>2016</v>
      </c>
      <c r="B41" t="s">
        <v>97</v>
      </c>
      <c r="C41" s="12">
        <v>0.59870000000000001</v>
      </c>
      <c r="E41">
        <v>2016</v>
      </c>
      <c r="F41" t="s">
        <v>97</v>
      </c>
      <c r="G41">
        <v>0.23419999999999999</v>
      </c>
      <c r="H41">
        <v>3770</v>
      </c>
      <c r="J41">
        <v>2017</v>
      </c>
      <c r="K41" t="s">
        <v>97</v>
      </c>
      <c r="L41">
        <v>0.16639999999999999</v>
      </c>
      <c r="M41">
        <v>0.13589999999999999</v>
      </c>
    </row>
    <row r="42" spans="1:13" x14ac:dyDescent="0.25">
      <c r="A42">
        <v>2016</v>
      </c>
      <c r="B42" t="s">
        <v>85</v>
      </c>
      <c r="C42" s="12">
        <v>0.51359999999999995</v>
      </c>
      <c r="E42">
        <v>2016</v>
      </c>
      <c r="F42" t="s">
        <v>85</v>
      </c>
      <c r="G42">
        <v>0.31990000000000002</v>
      </c>
      <c r="H42">
        <v>4342</v>
      </c>
      <c r="J42">
        <v>2017</v>
      </c>
      <c r="K42" t="s">
        <v>85</v>
      </c>
      <c r="L42">
        <v>0.33</v>
      </c>
      <c r="M42">
        <v>0.23</v>
      </c>
    </row>
    <row r="43" spans="1:13" x14ac:dyDescent="0.25">
      <c r="A43">
        <v>2016</v>
      </c>
      <c r="B43" t="s">
        <v>86</v>
      </c>
      <c r="C43" s="12">
        <v>0.43209999999999998</v>
      </c>
      <c r="E43">
        <v>2016</v>
      </c>
      <c r="F43" t="s">
        <v>86</v>
      </c>
      <c r="G43">
        <v>0.29349999999999998</v>
      </c>
      <c r="H43">
        <v>3550</v>
      </c>
      <c r="J43">
        <v>2017</v>
      </c>
      <c r="K43" t="s">
        <v>86</v>
      </c>
      <c r="L43">
        <v>0.31730000000000003</v>
      </c>
      <c r="M43">
        <v>0.2059</v>
      </c>
    </row>
    <row r="44" spans="1:13" x14ac:dyDescent="0.25">
      <c r="A44">
        <v>2016</v>
      </c>
      <c r="B44" t="s">
        <v>87</v>
      </c>
      <c r="C44" s="12">
        <v>0.41810000000000003</v>
      </c>
      <c r="E44">
        <v>2016</v>
      </c>
      <c r="F44" t="s">
        <v>87</v>
      </c>
      <c r="G44">
        <v>0.5131</v>
      </c>
      <c r="H44">
        <v>5721.14</v>
      </c>
      <c r="J44">
        <v>2017</v>
      </c>
      <c r="K44" t="s">
        <v>87</v>
      </c>
      <c r="L44">
        <v>0.56200000000000006</v>
      </c>
      <c r="M44">
        <v>0.4052</v>
      </c>
    </row>
    <row r="45" spans="1:13" x14ac:dyDescent="0.25">
      <c r="A45">
        <v>2016</v>
      </c>
      <c r="B45" t="s">
        <v>88</v>
      </c>
      <c r="C45" s="12">
        <v>0.35399999999999998</v>
      </c>
      <c r="E45">
        <v>2016</v>
      </c>
      <c r="F45" t="s">
        <v>88</v>
      </c>
      <c r="G45">
        <v>0.48159999999999997</v>
      </c>
      <c r="H45">
        <v>3372.59</v>
      </c>
      <c r="J45">
        <v>2017</v>
      </c>
      <c r="K45" t="s">
        <v>88</v>
      </c>
      <c r="L45">
        <v>0.43569999999999998</v>
      </c>
      <c r="M45">
        <v>0.35499999999999998</v>
      </c>
    </row>
    <row r="46" spans="1:13" x14ac:dyDescent="0.25">
      <c r="A46">
        <v>2016</v>
      </c>
      <c r="B46" t="s">
        <v>89</v>
      </c>
      <c r="C46" s="12">
        <v>0.497</v>
      </c>
      <c r="E46">
        <v>2016</v>
      </c>
      <c r="F46" t="s">
        <v>89</v>
      </c>
      <c r="G46">
        <v>0.3291</v>
      </c>
      <c r="H46">
        <v>4674.2299999999996</v>
      </c>
      <c r="J46">
        <v>2017</v>
      </c>
      <c r="K46" t="s">
        <v>89</v>
      </c>
      <c r="L46">
        <v>0.34110000000000001</v>
      </c>
      <c r="M46">
        <v>0.35639999999999999</v>
      </c>
    </row>
    <row r="47" spans="1:13" x14ac:dyDescent="0.25">
      <c r="A47">
        <v>2016</v>
      </c>
      <c r="B47" t="s">
        <v>90</v>
      </c>
      <c r="C47" s="12">
        <v>0.51019999999999999</v>
      </c>
      <c r="E47">
        <v>2016</v>
      </c>
      <c r="F47" t="s">
        <v>90</v>
      </c>
      <c r="G47">
        <v>0.34210000000000002</v>
      </c>
      <c r="H47">
        <v>3408</v>
      </c>
      <c r="J47">
        <v>2017</v>
      </c>
      <c r="K47" t="s">
        <v>90</v>
      </c>
      <c r="L47">
        <v>0.2792</v>
      </c>
      <c r="M47">
        <v>0.1318</v>
      </c>
    </row>
    <row r="48" spans="1:13" x14ac:dyDescent="0.25">
      <c r="A48">
        <v>2016</v>
      </c>
      <c r="B48" t="s">
        <v>91</v>
      </c>
      <c r="C48" s="12">
        <v>0.2828</v>
      </c>
      <c r="E48">
        <v>2016</v>
      </c>
      <c r="F48" t="s">
        <v>91</v>
      </c>
      <c r="G48">
        <v>0.435</v>
      </c>
      <c r="H48">
        <v>3546</v>
      </c>
      <c r="J48">
        <v>2017</v>
      </c>
      <c r="K48" t="s">
        <v>91</v>
      </c>
      <c r="L48">
        <v>0.4481</v>
      </c>
      <c r="M48">
        <v>0.78259999999999996</v>
      </c>
    </row>
    <row r="49" spans="1:13" x14ac:dyDescent="0.25">
      <c r="A49">
        <v>2016</v>
      </c>
      <c r="B49" t="s">
        <v>92</v>
      </c>
      <c r="C49" s="12">
        <v>0.40139999999999998</v>
      </c>
      <c r="E49">
        <v>2016</v>
      </c>
      <c r="F49" t="s">
        <v>92</v>
      </c>
      <c r="G49">
        <v>0.27210000000000001</v>
      </c>
      <c r="H49">
        <v>4745.93</v>
      </c>
      <c r="J49">
        <v>2017</v>
      </c>
      <c r="K49" t="s">
        <v>92</v>
      </c>
      <c r="L49">
        <v>0.25800000000000001</v>
      </c>
      <c r="M49">
        <v>0.27139999999999997</v>
      </c>
    </row>
    <row r="50" spans="1:13" x14ac:dyDescent="0.25">
      <c r="A50">
        <v>2016</v>
      </c>
      <c r="B50" t="s">
        <v>93</v>
      </c>
      <c r="C50" s="12">
        <v>0.45450000000000002</v>
      </c>
      <c r="E50">
        <v>2016</v>
      </c>
      <c r="F50" t="s">
        <v>93</v>
      </c>
      <c r="G50">
        <v>0.27329999999999999</v>
      </c>
      <c r="H50">
        <v>4465</v>
      </c>
      <c r="J50">
        <v>2017</v>
      </c>
      <c r="K50" t="s">
        <v>93</v>
      </c>
      <c r="L50">
        <v>0.28000000000000003</v>
      </c>
      <c r="M50">
        <v>0.54</v>
      </c>
    </row>
    <row r="51" spans="1:13" x14ac:dyDescent="0.25">
      <c r="A51">
        <v>2016</v>
      </c>
      <c r="B51" t="s">
        <v>94</v>
      </c>
      <c r="C51" s="12">
        <v>0.52590000000000003</v>
      </c>
      <c r="E51">
        <v>2016</v>
      </c>
      <c r="F51" t="s">
        <v>94</v>
      </c>
      <c r="G51">
        <v>0.39419999999999999</v>
      </c>
      <c r="H51">
        <v>3054</v>
      </c>
      <c r="J51">
        <v>2017</v>
      </c>
      <c r="K51" t="s">
        <v>94</v>
      </c>
      <c r="L51">
        <v>0.38240000000000002</v>
      </c>
      <c r="M51">
        <v>0.45269999999999999</v>
      </c>
    </row>
    <row r="52" spans="1:13" x14ac:dyDescent="0.25">
      <c r="A52">
        <v>2016</v>
      </c>
      <c r="B52" t="s">
        <v>95</v>
      </c>
      <c r="C52" s="12">
        <v>0.51939999999999997</v>
      </c>
      <c r="E52">
        <v>2016</v>
      </c>
      <c r="F52" t="s">
        <v>95</v>
      </c>
      <c r="G52">
        <v>0.46750000000000003</v>
      </c>
      <c r="H52">
        <v>4603</v>
      </c>
      <c r="J52">
        <v>2017</v>
      </c>
      <c r="K52" t="s">
        <v>95</v>
      </c>
      <c r="L52">
        <v>0.46389999999999998</v>
      </c>
      <c r="M52">
        <v>0.32790000000000002</v>
      </c>
    </row>
    <row r="53" spans="1:13" x14ac:dyDescent="0.25">
      <c r="A53">
        <v>2016</v>
      </c>
      <c r="B53" t="s">
        <v>96</v>
      </c>
      <c r="C53" s="12">
        <v>0.54930000000000001</v>
      </c>
      <c r="E53">
        <v>2016</v>
      </c>
      <c r="F53" t="s">
        <v>96</v>
      </c>
      <c r="G53">
        <v>0.47460000000000002</v>
      </c>
      <c r="H53">
        <v>3650</v>
      </c>
      <c r="J53">
        <v>2017</v>
      </c>
      <c r="K53" t="s">
        <v>96</v>
      </c>
      <c r="L53">
        <v>0.47599999999999998</v>
      </c>
      <c r="M53">
        <v>0.41299999999999998</v>
      </c>
    </row>
    <row r="54" spans="1:13" x14ac:dyDescent="0.25">
      <c r="A54">
        <v>2017</v>
      </c>
      <c r="B54" t="s">
        <v>46</v>
      </c>
      <c r="C54" s="12">
        <v>0.40560000000000002</v>
      </c>
      <c r="E54">
        <v>2017</v>
      </c>
      <c r="F54" t="s">
        <v>46</v>
      </c>
      <c r="G54">
        <v>0.4259</v>
      </c>
      <c r="H54">
        <v>3478.85</v>
      </c>
      <c r="J54">
        <v>2018</v>
      </c>
      <c r="K54" t="s">
        <v>46</v>
      </c>
      <c r="L54">
        <v>0.43020000000000003</v>
      </c>
      <c r="M54">
        <v>0.28079999999999999</v>
      </c>
    </row>
    <row r="55" spans="1:13" x14ac:dyDescent="0.25">
      <c r="A55">
        <v>2017</v>
      </c>
      <c r="B55" t="s">
        <v>47</v>
      </c>
      <c r="C55" s="12">
        <v>0.41010000000000002</v>
      </c>
      <c r="E55">
        <v>2017</v>
      </c>
      <c r="F55" t="s">
        <v>47</v>
      </c>
      <c r="G55">
        <v>0.23799999999999999</v>
      </c>
      <c r="H55">
        <v>4046</v>
      </c>
      <c r="J55">
        <v>2018</v>
      </c>
      <c r="K55" t="s">
        <v>47</v>
      </c>
      <c r="L55">
        <v>0.38750000000000001</v>
      </c>
      <c r="M55">
        <v>0.36969999999999997</v>
      </c>
    </row>
    <row r="56" spans="1:13" x14ac:dyDescent="0.25">
      <c r="A56">
        <v>2017</v>
      </c>
      <c r="B56" t="s">
        <v>48</v>
      </c>
      <c r="C56" s="12">
        <v>0.53710000000000002</v>
      </c>
      <c r="E56">
        <v>2017</v>
      </c>
      <c r="F56" t="s">
        <v>48</v>
      </c>
      <c r="G56">
        <v>0.8</v>
      </c>
      <c r="H56">
        <v>5590</v>
      </c>
      <c r="J56">
        <v>2018</v>
      </c>
      <c r="K56" t="s">
        <v>48</v>
      </c>
      <c r="L56">
        <v>0.69289999999999996</v>
      </c>
      <c r="M56">
        <v>0.3</v>
      </c>
    </row>
    <row r="57" spans="1:13" x14ac:dyDescent="0.25">
      <c r="A57">
        <v>2017</v>
      </c>
      <c r="B57" t="s">
        <v>49</v>
      </c>
      <c r="C57" s="12">
        <v>0.49719999999999998</v>
      </c>
      <c r="E57">
        <v>2017</v>
      </c>
      <c r="F57" t="s">
        <v>49</v>
      </c>
      <c r="G57">
        <v>0.42549999999999999</v>
      </c>
      <c r="H57">
        <v>3955.71</v>
      </c>
      <c r="J57">
        <v>2018</v>
      </c>
      <c r="K57" t="s">
        <v>49</v>
      </c>
      <c r="L57">
        <v>0.3533</v>
      </c>
      <c r="M57">
        <v>0.61799999999999999</v>
      </c>
    </row>
    <row r="58" spans="1:13" x14ac:dyDescent="0.25">
      <c r="A58">
        <v>2017</v>
      </c>
      <c r="B58" t="s">
        <v>50</v>
      </c>
      <c r="C58" s="12">
        <v>0.45279999999999998</v>
      </c>
      <c r="E58">
        <v>2017</v>
      </c>
      <c r="F58" t="s">
        <v>50</v>
      </c>
      <c r="G58">
        <v>4.2999999999999997E-2</v>
      </c>
      <c r="H58">
        <v>5534</v>
      </c>
      <c r="J58">
        <v>2018</v>
      </c>
      <c r="K58" t="s">
        <v>50</v>
      </c>
      <c r="L58">
        <v>8.4199999999999997E-2</v>
      </c>
      <c r="M58">
        <v>5.8200000000000002E-2</v>
      </c>
    </row>
    <row r="59" spans="1:13" x14ac:dyDescent="0.25">
      <c r="A59">
        <v>2017</v>
      </c>
      <c r="B59" t="s">
        <v>51</v>
      </c>
      <c r="C59" s="12">
        <v>0.30470000000000003</v>
      </c>
      <c r="E59">
        <v>2017</v>
      </c>
      <c r="F59" t="s">
        <v>51</v>
      </c>
      <c r="G59">
        <v>0.22</v>
      </c>
      <c r="H59">
        <v>5426.21</v>
      </c>
      <c r="J59">
        <v>2018</v>
      </c>
      <c r="K59" t="s">
        <v>51</v>
      </c>
      <c r="L59">
        <v>0.21879999999999999</v>
      </c>
      <c r="M59">
        <v>0.1086</v>
      </c>
    </row>
    <row r="60" spans="1:13" x14ac:dyDescent="0.25">
      <c r="A60">
        <v>2017</v>
      </c>
      <c r="B60" t="s">
        <v>52</v>
      </c>
      <c r="C60" s="12">
        <v>0.40899999999999997</v>
      </c>
      <c r="E60">
        <v>2017</v>
      </c>
      <c r="F60" t="s">
        <v>52</v>
      </c>
      <c r="G60">
        <v>0.55000000000000004</v>
      </c>
      <c r="H60">
        <v>6580</v>
      </c>
      <c r="J60">
        <v>2018</v>
      </c>
      <c r="K60" t="s">
        <v>52</v>
      </c>
      <c r="L60">
        <v>0.28899999999999998</v>
      </c>
      <c r="M60">
        <v>0.22700000000000001</v>
      </c>
    </row>
    <row r="61" spans="1:13" x14ac:dyDescent="0.25">
      <c r="A61">
        <v>2017</v>
      </c>
      <c r="B61" t="s">
        <v>53</v>
      </c>
      <c r="C61" s="12">
        <v>0.61560000000000004</v>
      </c>
      <c r="E61">
        <v>2017</v>
      </c>
      <c r="F61" t="s">
        <v>53</v>
      </c>
      <c r="G61">
        <v>0.44900000000000001</v>
      </c>
      <c r="H61">
        <v>1</v>
      </c>
      <c r="J61">
        <v>2018</v>
      </c>
      <c r="K61" t="s">
        <v>53</v>
      </c>
      <c r="L61">
        <v>0.42370000000000002</v>
      </c>
      <c r="M61">
        <v>0.255</v>
      </c>
    </row>
    <row r="62" spans="1:13" x14ac:dyDescent="0.25">
      <c r="A62">
        <v>2017</v>
      </c>
      <c r="B62" t="s">
        <v>54</v>
      </c>
      <c r="C62" s="12">
        <v>0.46150000000000002</v>
      </c>
      <c r="E62">
        <v>2017</v>
      </c>
      <c r="F62" t="s">
        <v>54</v>
      </c>
      <c r="G62">
        <v>0.16689999999999999</v>
      </c>
      <c r="H62">
        <v>7020</v>
      </c>
      <c r="J62">
        <v>2018</v>
      </c>
      <c r="K62" t="s">
        <v>54</v>
      </c>
      <c r="L62">
        <v>0.19600000000000001</v>
      </c>
      <c r="M62">
        <v>0.54100000000000004</v>
      </c>
    </row>
    <row r="63" spans="1:13" x14ac:dyDescent="0.25">
      <c r="A63">
        <v>2017</v>
      </c>
      <c r="B63" t="s">
        <v>55</v>
      </c>
      <c r="C63" s="12">
        <v>0.30099999999999999</v>
      </c>
      <c r="E63">
        <v>2017</v>
      </c>
      <c r="F63" t="s">
        <v>55</v>
      </c>
      <c r="G63">
        <v>0.26829999999999998</v>
      </c>
      <c r="H63">
        <v>4392</v>
      </c>
      <c r="J63">
        <v>2018</v>
      </c>
      <c r="K63" t="s">
        <v>55</v>
      </c>
      <c r="L63">
        <v>0.27200000000000002</v>
      </c>
      <c r="M63">
        <v>0.60299999999999998</v>
      </c>
    </row>
    <row r="64" spans="1:13" x14ac:dyDescent="0.25">
      <c r="A64">
        <v>2017</v>
      </c>
      <c r="B64" t="s">
        <v>56</v>
      </c>
      <c r="C64" s="12">
        <v>0.52880000000000005</v>
      </c>
      <c r="E64">
        <v>2017</v>
      </c>
      <c r="F64" t="s">
        <v>56</v>
      </c>
      <c r="G64">
        <v>0.4088</v>
      </c>
      <c r="H64">
        <v>3756.21</v>
      </c>
      <c r="J64">
        <v>2018</v>
      </c>
      <c r="K64" t="s">
        <v>56</v>
      </c>
      <c r="L64">
        <v>0.4093</v>
      </c>
      <c r="M64">
        <v>0.57320000000000004</v>
      </c>
    </row>
    <row r="65" spans="1:13" x14ac:dyDescent="0.25">
      <c r="A65">
        <v>2017</v>
      </c>
      <c r="B65" t="s">
        <v>57</v>
      </c>
      <c r="C65" s="12">
        <v>0.39290000000000003</v>
      </c>
      <c r="E65">
        <v>2017</v>
      </c>
      <c r="F65" t="s">
        <v>57</v>
      </c>
      <c r="G65">
        <v>8.4000000000000005E-2</v>
      </c>
      <c r="H65">
        <v>1</v>
      </c>
      <c r="J65">
        <v>2018</v>
      </c>
      <c r="K65" t="s">
        <v>57</v>
      </c>
      <c r="L65">
        <v>0.16769999999999999</v>
      </c>
      <c r="M65">
        <v>3.5400000000000001E-2</v>
      </c>
    </row>
    <row r="66" spans="1:13" x14ac:dyDescent="0.25">
      <c r="A66">
        <v>2017</v>
      </c>
      <c r="B66" t="s">
        <v>58</v>
      </c>
      <c r="C66" s="12">
        <v>0.38590000000000002</v>
      </c>
      <c r="E66">
        <v>2017</v>
      </c>
      <c r="F66" t="s">
        <v>58</v>
      </c>
      <c r="G66">
        <v>0.6</v>
      </c>
      <c r="H66">
        <v>4656</v>
      </c>
      <c r="J66">
        <v>2018</v>
      </c>
      <c r="K66" t="s">
        <v>58</v>
      </c>
      <c r="L66">
        <v>0.39140000000000003</v>
      </c>
      <c r="M66">
        <v>0.53400000000000003</v>
      </c>
    </row>
    <row r="67" spans="1:13" x14ac:dyDescent="0.25">
      <c r="A67">
        <v>2017</v>
      </c>
      <c r="B67" t="s">
        <v>59</v>
      </c>
      <c r="C67" s="12">
        <v>0.44569999999999999</v>
      </c>
      <c r="E67">
        <v>2017</v>
      </c>
      <c r="F67" t="s">
        <v>59</v>
      </c>
      <c r="G67">
        <v>0.27600000000000002</v>
      </c>
      <c r="H67">
        <v>4650</v>
      </c>
      <c r="J67">
        <v>2018</v>
      </c>
      <c r="K67" t="s">
        <v>59</v>
      </c>
      <c r="L67">
        <v>0.27379999999999999</v>
      </c>
      <c r="M67">
        <v>0.33069999999999999</v>
      </c>
    </row>
    <row r="68" spans="1:13" x14ac:dyDescent="0.25">
      <c r="A68">
        <v>2017</v>
      </c>
      <c r="B68" t="s">
        <v>60</v>
      </c>
      <c r="C68" s="12">
        <v>0.63</v>
      </c>
      <c r="E68">
        <v>2017</v>
      </c>
      <c r="F68" t="s">
        <v>60</v>
      </c>
      <c r="G68">
        <v>0.31869999999999998</v>
      </c>
      <c r="H68">
        <v>4847</v>
      </c>
      <c r="J68">
        <v>2018</v>
      </c>
      <c r="K68" t="s">
        <v>60</v>
      </c>
      <c r="L68">
        <v>0.75509999999999999</v>
      </c>
      <c r="M68">
        <v>0.7097</v>
      </c>
    </row>
    <row r="69" spans="1:13" x14ac:dyDescent="0.25">
      <c r="A69">
        <v>2017</v>
      </c>
      <c r="B69" t="s">
        <v>61</v>
      </c>
      <c r="C69" s="12">
        <v>0.46949999999999997</v>
      </c>
      <c r="E69">
        <v>2017</v>
      </c>
      <c r="F69" t="s">
        <v>61</v>
      </c>
      <c r="G69">
        <v>0.49199999999999999</v>
      </c>
      <c r="H69">
        <v>5472.02</v>
      </c>
      <c r="J69">
        <v>2018</v>
      </c>
      <c r="K69" t="s">
        <v>61</v>
      </c>
      <c r="L69">
        <v>0.55279999999999996</v>
      </c>
      <c r="M69">
        <v>0.86270000000000002</v>
      </c>
    </row>
    <row r="70" spans="1:13" x14ac:dyDescent="0.25">
      <c r="A70">
        <v>2017</v>
      </c>
      <c r="B70" t="s">
        <v>62</v>
      </c>
      <c r="C70" s="12">
        <v>0.63</v>
      </c>
      <c r="E70">
        <v>2017</v>
      </c>
      <c r="F70" t="s">
        <v>62</v>
      </c>
      <c r="G70">
        <v>0.48449999999999999</v>
      </c>
      <c r="H70">
        <v>4978</v>
      </c>
      <c r="J70">
        <v>2018</v>
      </c>
      <c r="K70" t="s">
        <v>62</v>
      </c>
      <c r="L70">
        <v>0.4758</v>
      </c>
      <c r="M70">
        <v>0.53469999999999995</v>
      </c>
    </row>
    <row r="71" spans="1:13" x14ac:dyDescent="0.25">
      <c r="A71">
        <v>2017</v>
      </c>
      <c r="B71" t="s">
        <v>63</v>
      </c>
      <c r="C71" s="12">
        <v>0.54890000000000005</v>
      </c>
      <c r="E71">
        <v>2017</v>
      </c>
      <c r="F71" t="s">
        <v>63</v>
      </c>
      <c r="G71">
        <v>0.4325</v>
      </c>
      <c r="H71">
        <v>4041</v>
      </c>
      <c r="J71">
        <v>2018</v>
      </c>
      <c r="K71" t="s">
        <v>63</v>
      </c>
      <c r="L71">
        <v>0.34179999999999999</v>
      </c>
      <c r="M71">
        <v>0.20399999999999999</v>
      </c>
    </row>
    <row r="72" spans="1:13" x14ac:dyDescent="0.25">
      <c r="A72">
        <v>2017</v>
      </c>
      <c r="B72" t="s">
        <v>64</v>
      </c>
      <c r="C72" s="12">
        <v>0.53010000000000002</v>
      </c>
      <c r="E72">
        <v>2017</v>
      </c>
      <c r="F72" t="s">
        <v>64</v>
      </c>
      <c r="G72">
        <v>0.51400000000000001</v>
      </c>
      <c r="H72">
        <v>3473</v>
      </c>
      <c r="J72">
        <v>2018</v>
      </c>
      <c r="K72" t="s">
        <v>64</v>
      </c>
      <c r="L72">
        <v>0.17380000000000001</v>
      </c>
      <c r="M72">
        <v>9.8400000000000001E-2</v>
      </c>
    </row>
    <row r="73" spans="1:13" x14ac:dyDescent="0.25">
      <c r="A73">
        <v>2017</v>
      </c>
      <c r="B73" t="s">
        <v>65</v>
      </c>
      <c r="C73" s="12">
        <v>0.36609999999999998</v>
      </c>
      <c r="E73">
        <v>2017</v>
      </c>
      <c r="F73" t="s">
        <v>65</v>
      </c>
      <c r="G73">
        <v>0.33279999999999998</v>
      </c>
      <c r="H73">
        <v>4348.82</v>
      </c>
      <c r="J73">
        <v>2018</v>
      </c>
      <c r="K73" t="s">
        <v>65</v>
      </c>
      <c r="L73">
        <v>0.35139999999999999</v>
      </c>
      <c r="M73">
        <v>0.3639</v>
      </c>
    </row>
    <row r="74" spans="1:13" x14ac:dyDescent="0.25">
      <c r="A74">
        <v>2017</v>
      </c>
      <c r="B74" t="s">
        <v>66</v>
      </c>
      <c r="C74" s="12">
        <v>0.41149999999999998</v>
      </c>
      <c r="E74">
        <v>2017</v>
      </c>
      <c r="F74" t="s">
        <v>66</v>
      </c>
      <c r="G74">
        <v>0.32100000000000001</v>
      </c>
      <c r="H74">
        <v>5181</v>
      </c>
      <c r="J74">
        <v>2018</v>
      </c>
      <c r="K74" t="s">
        <v>66</v>
      </c>
      <c r="L74">
        <v>0.35799999999999998</v>
      </c>
      <c r="M74">
        <v>0.35370000000000001</v>
      </c>
    </row>
    <row r="75" spans="1:13" x14ac:dyDescent="0.25">
      <c r="A75">
        <v>2017</v>
      </c>
      <c r="B75" t="s">
        <v>67</v>
      </c>
      <c r="C75" s="12">
        <v>0.44540000000000002</v>
      </c>
      <c r="E75">
        <v>2017</v>
      </c>
      <c r="F75" t="s">
        <v>67</v>
      </c>
      <c r="G75">
        <v>0.41049999999999998</v>
      </c>
      <c r="H75">
        <v>6412.5</v>
      </c>
      <c r="J75">
        <v>2018</v>
      </c>
      <c r="K75" t="s">
        <v>67</v>
      </c>
      <c r="L75">
        <v>0.51249999999999996</v>
      </c>
      <c r="M75">
        <v>0.2671</v>
      </c>
    </row>
    <row r="76" spans="1:13" x14ac:dyDescent="0.25">
      <c r="A76">
        <v>2017</v>
      </c>
      <c r="B76" t="s">
        <v>68</v>
      </c>
      <c r="C76" s="12">
        <v>0.51470000000000005</v>
      </c>
      <c r="E76">
        <v>2017</v>
      </c>
      <c r="F76" t="s">
        <v>68</v>
      </c>
      <c r="G76">
        <v>0.43090000000000001</v>
      </c>
      <c r="H76">
        <v>4500</v>
      </c>
      <c r="J76">
        <v>2018</v>
      </c>
      <c r="K76" t="s">
        <v>68</v>
      </c>
      <c r="L76">
        <v>0.41860000000000003</v>
      </c>
      <c r="M76">
        <v>0.41560000000000002</v>
      </c>
    </row>
    <row r="77" spans="1:13" x14ac:dyDescent="0.25">
      <c r="A77">
        <v>2017</v>
      </c>
      <c r="B77" t="s">
        <v>69</v>
      </c>
      <c r="C77" s="12">
        <v>0.39729999999999999</v>
      </c>
      <c r="E77">
        <v>2017</v>
      </c>
      <c r="F77" t="s">
        <v>69</v>
      </c>
      <c r="G77">
        <v>0.37590000000000001</v>
      </c>
      <c r="H77">
        <v>5660</v>
      </c>
      <c r="J77">
        <v>2018</v>
      </c>
      <c r="K77" t="s">
        <v>69</v>
      </c>
      <c r="L77">
        <v>0.36459999999999998</v>
      </c>
      <c r="M77">
        <v>0.1341</v>
      </c>
    </row>
    <row r="78" spans="1:13" x14ac:dyDescent="0.25">
      <c r="A78">
        <v>2017</v>
      </c>
      <c r="B78" t="s">
        <v>70</v>
      </c>
      <c r="C78" s="12">
        <v>0.49609999999999999</v>
      </c>
      <c r="E78">
        <v>2017</v>
      </c>
      <c r="F78" t="s">
        <v>70</v>
      </c>
      <c r="G78">
        <v>0.46250000000000002</v>
      </c>
      <c r="H78">
        <v>2949</v>
      </c>
      <c r="J78">
        <v>2018</v>
      </c>
      <c r="K78" t="s">
        <v>70</v>
      </c>
      <c r="L78">
        <v>0.47310000000000002</v>
      </c>
      <c r="M78">
        <v>0.57589999999999997</v>
      </c>
    </row>
    <row r="79" spans="1:13" x14ac:dyDescent="0.25">
      <c r="A79">
        <v>2017</v>
      </c>
      <c r="B79" t="s">
        <v>71</v>
      </c>
      <c r="C79" s="12">
        <v>0.63229999999999997</v>
      </c>
      <c r="E79">
        <v>2017</v>
      </c>
      <c r="F79" t="s">
        <v>71</v>
      </c>
      <c r="G79">
        <v>0.442</v>
      </c>
      <c r="H79">
        <v>4329.59</v>
      </c>
      <c r="J79">
        <v>2018</v>
      </c>
      <c r="K79" t="s">
        <v>71</v>
      </c>
      <c r="L79">
        <v>0.443</v>
      </c>
      <c r="M79">
        <v>0.47060000000000002</v>
      </c>
    </row>
    <row r="80" spans="1:13" x14ac:dyDescent="0.25">
      <c r="A80">
        <v>2017</v>
      </c>
      <c r="B80" t="s">
        <v>72</v>
      </c>
      <c r="C80" s="12">
        <v>0.49969999999999998</v>
      </c>
      <c r="E80">
        <v>2017</v>
      </c>
      <c r="F80" t="s">
        <v>72</v>
      </c>
      <c r="G80">
        <v>0.496</v>
      </c>
      <c r="H80">
        <v>3248</v>
      </c>
      <c r="J80">
        <v>2018</v>
      </c>
      <c r="K80" t="s">
        <v>72</v>
      </c>
      <c r="L80">
        <v>0.40160000000000001</v>
      </c>
      <c r="M80">
        <v>0.2399</v>
      </c>
    </row>
    <row r="81" spans="1:13" x14ac:dyDescent="0.25">
      <c r="A81">
        <v>2017</v>
      </c>
      <c r="B81" t="s">
        <v>73</v>
      </c>
      <c r="C81" s="12">
        <v>0.39069999999999999</v>
      </c>
      <c r="E81">
        <v>2017</v>
      </c>
      <c r="F81" t="s">
        <v>73</v>
      </c>
      <c r="G81">
        <v>0.65</v>
      </c>
      <c r="H81">
        <v>6143.73</v>
      </c>
      <c r="J81">
        <v>2018</v>
      </c>
      <c r="K81" t="s">
        <v>73</v>
      </c>
      <c r="L81">
        <v>0.49609999999999999</v>
      </c>
      <c r="M81">
        <v>0.47970000000000002</v>
      </c>
    </row>
    <row r="82" spans="1:13" x14ac:dyDescent="0.25">
      <c r="A82">
        <v>2017</v>
      </c>
      <c r="B82" t="s">
        <v>74</v>
      </c>
      <c r="C82" s="12">
        <v>0.37440000000000001</v>
      </c>
      <c r="E82">
        <v>2017</v>
      </c>
      <c r="F82" t="s">
        <v>74</v>
      </c>
      <c r="G82">
        <v>0.20399999999999999</v>
      </c>
      <c r="H82">
        <v>5720</v>
      </c>
      <c r="J82">
        <v>2018</v>
      </c>
      <c r="K82" t="s">
        <v>74</v>
      </c>
      <c r="L82">
        <v>0.35899999999999999</v>
      </c>
      <c r="M82">
        <v>0.39400000000000002</v>
      </c>
    </row>
    <row r="83" spans="1:13" x14ac:dyDescent="0.25">
      <c r="A83">
        <v>2017</v>
      </c>
      <c r="B83" t="s">
        <v>75</v>
      </c>
      <c r="C83" s="12">
        <v>0.31830000000000003</v>
      </c>
      <c r="E83">
        <v>2017</v>
      </c>
      <c r="F83" t="s">
        <v>75</v>
      </c>
      <c r="G83">
        <v>0.19889999999999999</v>
      </c>
      <c r="H83">
        <v>5200</v>
      </c>
      <c r="J83">
        <v>2018</v>
      </c>
      <c r="K83" t="s">
        <v>75</v>
      </c>
      <c r="L83">
        <v>0.23760000000000001</v>
      </c>
      <c r="M83">
        <v>0.16550000000000001</v>
      </c>
    </row>
    <row r="84" spans="1:13" x14ac:dyDescent="0.25">
      <c r="A84">
        <v>2017</v>
      </c>
      <c r="B84" t="s">
        <v>76</v>
      </c>
      <c r="C84" s="12">
        <v>0.56200000000000006</v>
      </c>
      <c r="E84">
        <v>2017</v>
      </c>
      <c r="F84" t="s">
        <v>76</v>
      </c>
      <c r="G84">
        <v>0.45</v>
      </c>
      <c r="H84">
        <v>4783</v>
      </c>
      <c r="J84">
        <v>2018</v>
      </c>
      <c r="K84" t="s">
        <v>76</v>
      </c>
      <c r="L84">
        <v>0.45650000000000002</v>
      </c>
      <c r="M84">
        <v>0.30659999999999998</v>
      </c>
    </row>
    <row r="85" spans="1:13" x14ac:dyDescent="0.25">
      <c r="A85">
        <v>2017</v>
      </c>
      <c r="B85" t="s">
        <v>77</v>
      </c>
      <c r="C85" s="12">
        <v>0.3916</v>
      </c>
      <c r="E85">
        <v>2017</v>
      </c>
      <c r="F85" t="s">
        <v>77</v>
      </c>
      <c r="G85">
        <v>0.23169999999999999</v>
      </c>
      <c r="H85">
        <v>3218.1</v>
      </c>
      <c r="J85">
        <v>2018</v>
      </c>
      <c r="K85" t="s">
        <v>77</v>
      </c>
      <c r="L85">
        <v>0.35399999999999998</v>
      </c>
      <c r="M85">
        <v>0.29299999999999998</v>
      </c>
    </row>
    <row r="86" spans="1:13" x14ac:dyDescent="0.25">
      <c r="A86">
        <v>2017</v>
      </c>
      <c r="B86" t="s">
        <v>78</v>
      </c>
      <c r="C86" s="12">
        <v>0.61019999999999996</v>
      </c>
      <c r="E86">
        <v>2017</v>
      </c>
      <c r="F86" t="s">
        <v>78</v>
      </c>
      <c r="G86">
        <v>0.32819999999999999</v>
      </c>
      <c r="H86">
        <v>5520</v>
      </c>
      <c r="J86">
        <v>2018</v>
      </c>
      <c r="K86" t="s">
        <v>78</v>
      </c>
      <c r="L86">
        <v>0.27389999999999998</v>
      </c>
      <c r="M86">
        <v>0.67869999999999997</v>
      </c>
    </row>
    <row r="87" spans="1:13" x14ac:dyDescent="0.25">
      <c r="A87">
        <v>2017</v>
      </c>
      <c r="B87" t="s">
        <v>79</v>
      </c>
      <c r="C87" s="12">
        <v>0.39889999999999998</v>
      </c>
      <c r="E87">
        <v>2017</v>
      </c>
      <c r="F87" t="s">
        <v>79</v>
      </c>
      <c r="G87">
        <v>0.36720000000000003</v>
      </c>
      <c r="H87">
        <v>3567.5</v>
      </c>
      <c r="J87">
        <v>2018</v>
      </c>
      <c r="K87" t="s">
        <v>79</v>
      </c>
      <c r="L87">
        <v>0.34029999999999999</v>
      </c>
      <c r="M87">
        <v>0.32190000000000002</v>
      </c>
    </row>
    <row r="88" spans="1:13" x14ac:dyDescent="0.25">
      <c r="A88">
        <v>2017</v>
      </c>
      <c r="B88" t="s">
        <v>80</v>
      </c>
      <c r="C88" s="12">
        <v>0.45150000000000001</v>
      </c>
      <c r="E88">
        <v>2017</v>
      </c>
      <c r="F88" t="s">
        <v>80</v>
      </c>
      <c r="G88">
        <v>0.56399999999999995</v>
      </c>
      <c r="H88">
        <v>5149</v>
      </c>
      <c r="J88">
        <v>2018</v>
      </c>
      <c r="K88" t="s">
        <v>80</v>
      </c>
      <c r="L88">
        <v>0.56040000000000001</v>
      </c>
      <c r="M88">
        <v>0.7278</v>
      </c>
    </row>
    <row r="89" spans="1:13" x14ac:dyDescent="0.25">
      <c r="A89">
        <v>2017</v>
      </c>
      <c r="B89" t="s">
        <v>81</v>
      </c>
      <c r="C89" s="12">
        <v>0.6129</v>
      </c>
      <c r="E89">
        <v>2017</v>
      </c>
      <c r="F89" t="s">
        <v>81</v>
      </c>
      <c r="G89">
        <v>0.47</v>
      </c>
      <c r="H89">
        <v>4462</v>
      </c>
      <c r="J89">
        <v>2018</v>
      </c>
      <c r="K89" t="s">
        <v>81</v>
      </c>
      <c r="L89">
        <v>0.45490000000000003</v>
      </c>
      <c r="M89">
        <v>0.21190000000000001</v>
      </c>
    </row>
    <row r="90" spans="1:13" x14ac:dyDescent="0.25">
      <c r="A90">
        <v>2017</v>
      </c>
      <c r="B90" t="s">
        <v>82</v>
      </c>
      <c r="C90" s="12">
        <v>0.41120000000000001</v>
      </c>
      <c r="E90">
        <v>2017</v>
      </c>
      <c r="F90" t="s">
        <v>82</v>
      </c>
      <c r="G90">
        <v>0.308</v>
      </c>
      <c r="H90">
        <v>3636</v>
      </c>
      <c r="J90">
        <v>2018</v>
      </c>
      <c r="K90" t="s">
        <v>82</v>
      </c>
      <c r="L90">
        <v>0.30199999999999999</v>
      </c>
      <c r="M90">
        <v>0.19900000000000001</v>
      </c>
    </row>
    <row r="91" spans="1:13" x14ac:dyDescent="0.25">
      <c r="A91">
        <v>2017</v>
      </c>
      <c r="B91" t="s">
        <v>83</v>
      </c>
      <c r="C91" s="12">
        <v>0.43009999999999998</v>
      </c>
      <c r="E91">
        <v>2017</v>
      </c>
      <c r="F91" t="s">
        <v>83</v>
      </c>
      <c r="G91">
        <v>0.45100000000000001</v>
      </c>
      <c r="H91">
        <v>3528.5</v>
      </c>
      <c r="J91">
        <v>2018</v>
      </c>
      <c r="K91" t="s">
        <v>83</v>
      </c>
      <c r="L91">
        <v>0.20799999999999999</v>
      </c>
      <c r="M91">
        <v>0.127</v>
      </c>
    </row>
    <row r="92" spans="1:13" x14ac:dyDescent="0.25">
      <c r="A92">
        <v>2017</v>
      </c>
      <c r="B92" t="s">
        <v>84</v>
      </c>
      <c r="C92" s="12">
        <v>0.43980000000000002</v>
      </c>
      <c r="E92">
        <v>2017</v>
      </c>
      <c r="F92" t="s">
        <v>84</v>
      </c>
      <c r="G92">
        <v>0.51390000000000002</v>
      </c>
      <c r="H92">
        <v>4774.9799999999996</v>
      </c>
      <c r="J92">
        <v>2018</v>
      </c>
      <c r="K92" t="s">
        <v>84</v>
      </c>
      <c r="L92">
        <v>0.5232</v>
      </c>
      <c r="M92">
        <v>0.20319999999999999</v>
      </c>
    </row>
    <row r="93" spans="1:13" x14ac:dyDescent="0.25">
      <c r="A93">
        <v>2017</v>
      </c>
      <c r="B93" t="s">
        <v>97</v>
      </c>
      <c r="C93" s="12">
        <v>0.58640000000000003</v>
      </c>
      <c r="E93">
        <v>2017</v>
      </c>
      <c r="F93" t="s">
        <v>97</v>
      </c>
      <c r="G93">
        <v>0.108</v>
      </c>
      <c r="H93">
        <v>3250</v>
      </c>
      <c r="J93">
        <v>2018</v>
      </c>
      <c r="K93" t="s">
        <v>97</v>
      </c>
      <c r="L93">
        <v>0.1164</v>
      </c>
      <c r="M93">
        <v>8.1699999999999995E-2</v>
      </c>
    </row>
    <row r="94" spans="1:13" x14ac:dyDescent="0.25">
      <c r="A94">
        <v>2017</v>
      </c>
      <c r="B94" t="s">
        <v>85</v>
      </c>
      <c r="C94" s="12">
        <v>0.52800000000000002</v>
      </c>
      <c r="E94">
        <v>2017</v>
      </c>
      <c r="F94" t="s">
        <v>85</v>
      </c>
      <c r="G94">
        <v>0.22</v>
      </c>
      <c r="H94">
        <v>4371</v>
      </c>
      <c r="J94">
        <v>2018</v>
      </c>
      <c r="K94" t="s">
        <v>85</v>
      </c>
      <c r="L94">
        <v>0.21199999999999999</v>
      </c>
      <c r="M94">
        <v>0.11849999999999999</v>
      </c>
    </row>
    <row r="95" spans="1:13" x14ac:dyDescent="0.25">
      <c r="A95">
        <v>2017</v>
      </c>
      <c r="B95" t="s">
        <v>86</v>
      </c>
      <c r="C95" s="12">
        <v>0.441</v>
      </c>
      <c r="E95">
        <v>2017</v>
      </c>
      <c r="F95" t="s">
        <v>86</v>
      </c>
      <c r="G95">
        <v>0.34589999999999999</v>
      </c>
      <c r="H95">
        <v>2650</v>
      </c>
      <c r="J95">
        <v>2018</v>
      </c>
      <c r="K95" t="s">
        <v>86</v>
      </c>
      <c r="L95">
        <v>0.36580000000000001</v>
      </c>
      <c r="M95">
        <v>0.39460000000000001</v>
      </c>
    </row>
    <row r="96" spans="1:13" x14ac:dyDescent="0.25">
      <c r="A96">
        <v>2017</v>
      </c>
      <c r="B96" t="s">
        <v>87</v>
      </c>
      <c r="C96" s="12">
        <v>0.40250000000000002</v>
      </c>
      <c r="E96">
        <v>2017</v>
      </c>
      <c r="F96" t="s">
        <v>87</v>
      </c>
      <c r="G96">
        <v>0.58699999999999997</v>
      </c>
      <c r="H96">
        <v>5575.85</v>
      </c>
      <c r="J96">
        <v>2018</v>
      </c>
      <c r="K96" t="s">
        <v>87</v>
      </c>
      <c r="L96">
        <v>0.58799999999999997</v>
      </c>
      <c r="M96">
        <v>0.55200000000000005</v>
      </c>
    </row>
    <row r="97" spans="1:13" x14ac:dyDescent="0.25">
      <c r="A97">
        <v>2017</v>
      </c>
      <c r="B97" t="s">
        <v>88</v>
      </c>
      <c r="C97" s="12">
        <v>0.36570000000000003</v>
      </c>
      <c r="E97">
        <v>2017</v>
      </c>
      <c r="F97" t="s">
        <v>88</v>
      </c>
      <c r="G97">
        <v>0.44429999999999997</v>
      </c>
      <c r="H97">
        <v>3668.75</v>
      </c>
      <c r="J97">
        <v>2018</v>
      </c>
      <c r="K97" t="s">
        <v>88</v>
      </c>
      <c r="L97">
        <v>0.50019999999999998</v>
      </c>
      <c r="M97">
        <v>0.44080000000000003</v>
      </c>
    </row>
    <row r="98" spans="1:13" x14ac:dyDescent="0.25">
      <c r="A98">
        <v>2017</v>
      </c>
      <c r="B98" t="s">
        <v>89</v>
      </c>
      <c r="C98" s="12">
        <v>0.46970000000000001</v>
      </c>
      <c r="E98">
        <v>2017</v>
      </c>
      <c r="F98" t="s">
        <v>89</v>
      </c>
      <c r="G98">
        <v>0.3453</v>
      </c>
      <c r="H98">
        <v>4850.9399999999996</v>
      </c>
      <c r="J98">
        <v>2018</v>
      </c>
      <c r="K98" t="s">
        <v>89</v>
      </c>
      <c r="L98">
        <v>0.34510000000000002</v>
      </c>
      <c r="M98">
        <v>0.3891</v>
      </c>
    </row>
    <row r="99" spans="1:13" x14ac:dyDescent="0.25">
      <c r="A99">
        <v>2017</v>
      </c>
      <c r="B99" t="s">
        <v>90</v>
      </c>
      <c r="C99" s="12">
        <v>0.51600000000000001</v>
      </c>
      <c r="E99">
        <v>2017</v>
      </c>
      <c r="F99" t="s">
        <v>90</v>
      </c>
      <c r="G99">
        <v>0.28460000000000002</v>
      </c>
      <c r="H99">
        <v>2659</v>
      </c>
      <c r="J99">
        <v>2018</v>
      </c>
      <c r="K99" t="s">
        <v>90</v>
      </c>
      <c r="L99">
        <v>0.13170000000000001</v>
      </c>
      <c r="M99">
        <v>9.3700000000000006E-2</v>
      </c>
    </row>
    <row r="100" spans="1:13" x14ac:dyDescent="0.25">
      <c r="A100">
        <v>2017</v>
      </c>
      <c r="B100" t="s">
        <v>91</v>
      </c>
      <c r="C100" s="12">
        <v>0.38069999999999998</v>
      </c>
      <c r="E100">
        <v>2017</v>
      </c>
      <c r="F100" t="s">
        <v>91</v>
      </c>
      <c r="G100">
        <v>0.43609999999999999</v>
      </c>
      <c r="H100">
        <v>3641.75</v>
      </c>
      <c r="J100">
        <v>2018</v>
      </c>
      <c r="K100" t="s">
        <v>91</v>
      </c>
      <c r="L100">
        <v>0.27160000000000001</v>
      </c>
      <c r="M100">
        <v>0.75139999999999996</v>
      </c>
    </row>
    <row r="101" spans="1:13" x14ac:dyDescent="0.25">
      <c r="A101">
        <v>2017</v>
      </c>
      <c r="B101" t="s">
        <v>92</v>
      </c>
      <c r="C101" s="12">
        <v>0.42699999999999999</v>
      </c>
      <c r="E101">
        <v>2017</v>
      </c>
      <c r="F101" t="s">
        <v>92</v>
      </c>
      <c r="G101">
        <v>0.22689999999999999</v>
      </c>
      <c r="H101">
        <v>4742.6000000000004</v>
      </c>
      <c r="J101">
        <v>2018</v>
      </c>
      <c r="K101" t="s">
        <v>92</v>
      </c>
      <c r="L101">
        <v>0.24879999999999999</v>
      </c>
      <c r="M101">
        <v>0.2792</v>
      </c>
    </row>
    <row r="102" spans="1:13" x14ac:dyDescent="0.25">
      <c r="A102">
        <v>2017</v>
      </c>
      <c r="B102" t="s">
        <v>93</v>
      </c>
      <c r="C102" s="12">
        <v>0.50619999999999998</v>
      </c>
      <c r="E102">
        <v>2017</v>
      </c>
      <c r="F102" t="s">
        <v>93</v>
      </c>
      <c r="G102">
        <v>0.27</v>
      </c>
      <c r="H102">
        <v>5049.79</v>
      </c>
      <c r="J102">
        <v>2018</v>
      </c>
      <c r="K102" t="s">
        <v>93</v>
      </c>
      <c r="L102">
        <v>0.29089999999999999</v>
      </c>
      <c r="M102">
        <v>0.53049999999999997</v>
      </c>
    </row>
    <row r="103" spans="1:13" x14ac:dyDescent="0.25">
      <c r="A103">
        <v>2017</v>
      </c>
      <c r="B103" t="s">
        <v>94</v>
      </c>
      <c r="C103" s="12">
        <v>0.4536</v>
      </c>
      <c r="E103">
        <v>2017</v>
      </c>
      <c r="F103" t="s">
        <v>94</v>
      </c>
      <c r="G103">
        <v>0.39610000000000001</v>
      </c>
      <c r="H103">
        <v>3291</v>
      </c>
      <c r="J103">
        <v>2018</v>
      </c>
      <c r="K103" t="s">
        <v>94</v>
      </c>
      <c r="L103">
        <v>0.45450000000000002</v>
      </c>
      <c r="M103">
        <v>0.38300000000000001</v>
      </c>
    </row>
    <row r="104" spans="1:13" x14ac:dyDescent="0.25">
      <c r="A104">
        <v>2017</v>
      </c>
      <c r="B104" t="s">
        <v>95</v>
      </c>
      <c r="C104" s="12">
        <v>0.5222</v>
      </c>
      <c r="E104">
        <v>2017</v>
      </c>
      <c r="F104" t="s">
        <v>95</v>
      </c>
      <c r="G104">
        <v>0.49</v>
      </c>
      <c r="H104">
        <v>5051</v>
      </c>
      <c r="J104">
        <v>2018</v>
      </c>
      <c r="K104" t="s">
        <v>95</v>
      </c>
      <c r="L104">
        <v>0.46700000000000003</v>
      </c>
      <c r="M104">
        <v>0.34789999999999999</v>
      </c>
    </row>
    <row r="105" spans="1:13" x14ac:dyDescent="0.25">
      <c r="A105">
        <v>2017</v>
      </c>
      <c r="B105" t="s">
        <v>96</v>
      </c>
      <c r="C105" s="12">
        <v>0.59950000000000003</v>
      </c>
      <c r="E105">
        <v>2017</v>
      </c>
      <c r="F105" t="s">
        <v>96</v>
      </c>
      <c r="G105">
        <v>0.47</v>
      </c>
      <c r="H105">
        <v>3566.41</v>
      </c>
      <c r="J105">
        <v>2018</v>
      </c>
      <c r="K105" t="s">
        <v>96</v>
      </c>
      <c r="L105">
        <v>0.52300000000000002</v>
      </c>
      <c r="M105">
        <v>0.59799999999999998</v>
      </c>
    </row>
    <row r="106" spans="1:13" x14ac:dyDescent="0.25">
      <c r="A106">
        <v>2018</v>
      </c>
      <c r="B106" t="s">
        <v>46</v>
      </c>
      <c r="C106" s="12">
        <v>0.36630000000000001</v>
      </c>
      <c r="E106">
        <v>2018</v>
      </c>
      <c r="F106" t="s">
        <v>46</v>
      </c>
      <c r="G106">
        <v>0.44979999999999998</v>
      </c>
      <c r="H106">
        <v>3772.68</v>
      </c>
      <c r="J106">
        <v>2019</v>
      </c>
      <c r="K106" t="s">
        <v>46</v>
      </c>
      <c r="L106">
        <v>0.42630000000000001</v>
      </c>
      <c r="M106">
        <v>0.38290000000000002</v>
      </c>
    </row>
    <row r="107" spans="1:13" x14ac:dyDescent="0.25">
      <c r="A107">
        <v>2018</v>
      </c>
      <c r="B107" t="s">
        <v>47</v>
      </c>
      <c r="C107" s="12">
        <v>0.23100000000000001</v>
      </c>
      <c r="E107">
        <v>2018</v>
      </c>
      <c r="F107" t="s">
        <v>47</v>
      </c>
      <c r="G107">
        <v>0.37380000000000002</v>
      </c>
      <c r="H107">
        <v>4300.26</v>
      </c>
      <c r="J107">
        <v>2019</v>
      </c>
      <c r="K107" t="s">
        <v>47</v>
      </c>
      <c r="L107">
        <v>0.35920000000000002</v>
      </c>
      <c r="M107">
        <v>0.22800000000000001</v>
      </c>
    </row>
    <row r="108" spans="1:13" x14ac:dyDescent="0.25">
      <c r="A108">
        <v>2018</v>
      </c>
      <c r="B108" t="s">
        <v>48</v>
      </c>
      <c r="C108" s="12">
        <v>0.49</v>
      </c>
      <c r="E108">
        <v>2018</v>
      </c>
      <c r="F108" t="s">
        <v>48</v>
      </c>
      <c r="G108">
        <v>0.52829999999999999</v>
      </c>
      <c r="H108">
        <v>6081</v>
      </c>
      <c r="J108">
        <v>2019</v>
      </c>
      <c r="K108" t="s">
        <v>48</v>
      </c>
      <c r="L108">
        <v>0.27350000000000002</v>
      </c>
      <c r="M108">
        <v>0.25109999999999999</v>
      </c>
    </row>
    <row r="109" spans="1:13" x14ac:dyDescent="0.25">
      <c r="A109">
        <v>2018</v>
      </c>
      <c r="B109" t="s">
        <v>49</v>
      </c>
      <c r="C109" s="12">
        <v>0.48199999999999998</v>
      </c>
      <c r="E109">
        <v>2018</v>
      </c>
      <c r="F109" t="s">
        <v>49</v>
      </c>
      <c r="G109">
        <v>0.43990000000000001</v>
      </c>
      <c r="H109">
        <v>5077.09</v>
      </c>
      <c r="J109">
        <v>2019</v>
      </c>
      <c r="K109" t="s">
        <v>49</v>
      </c>
      <c r="L109">
        <v>0.2082</v>
      </c>
      <c r="M109">
        <v>0.45319999999999999</v>
      </c>
    </row>
    <row r="110" spans="1:13" x14ac:dyDescent="0.25">
      <c r="A110">
        <v>2018</v>
      </c>
      <c r="B110" t="s">
        <v>50</v>
      </c>
      <c r="C110" s="12">
        <v>0.4582</v>
      </c>
      <c r="E110">
        <v>2018</v>
      </c>
      <c r="F110" t="s">
        <v>50</v>
      </c>
      <c r="G110">
        <v>0.18329999999999999</v>
      </c>
      <c r="H110">
        <v>4800</v>
      </c>
      <c r="J110">
        <v>2019</v>
      </c>
      <c r="K110" t="s">
        <v>50</v>
      </c>
      <c r="L110">
        <v>0.1618</v>
      </c>
      <c r="M110">
        <v>0.1226</v>
      </c>
    </row>
    <row r="111" spans="1:13" x14ac:dyDescent="0.25">
      <c r="A111">
        <v>2018</v>
      </c>
      <c r="B111" t="s">
        <v>51</v>
      </c>
      <c r="C111" s="12">
        <v>0.309</v>
      </c>
      <c r="E111">
        <v>2018</v>
      </c>
      <c r="F111" t="s">
        <v>51</v>
      </c>
      <c r="G111">
        <v>0.2145</v>
      </c>
      <c r="H111">
        <v>6195.81</v>
      </c>
      <c r="J111">
        <v>2019</v>
      </c>
      <c r="K111" t="s">
        <v>51</v>
      </c>
      <c r="L111">
        <v>0.1157</v>
      </c>
      <c r="M111">
        <v>0.17499999999999999</v>
      </c>
    </row>
    <row r="112" spans="1:13" x14ac:dyDescent="0.25">
      <c r="A112">
        <v>2018</v>
      </c>
      <c r="B112" t="s">
        <v>52</v>
      </c>
      <c r="C112" s="12">
        <v>0.44369999999999998</v>
      </c>
      <c r="E112">
        <v>2018</v>
      </c>
      <c r="F112" t="s">
        <v>52</v>
      </c>
      <c r="G112">
        <v>0.27400000000000002</v>
      </c>
      <c r="H112">
        <v>5137.87</v>
      </c>
      <c r="J112">
        <v>2019</v>
      </c>
      <c r="K112" t="s">
        <v>52</v>
      </c>
      <c r="L112">
        <v>0.30740000000000001</v>
      </c>
      <c r="M112">
        <v>0.32200000000000001</v>
      </c>
    </row>
    <row r="113" spans="1:13" x14ac:dyDescent="0.25">
      <c r="A113">
        <v>2018</v>
      </c>
      <c r="B113" t="s">
        <v>53</v>
      </c>
      <c r="C113" s="12">
        <v>0.64590000000000003</v>
      </c>
      <c r="E113">
        <v>2018</v>
      </c>
      <c r="F113" t="s">
        <v>53</v>
      </c>
      <c r="G113">
        <v>0.42880000000000001</v>
      </c>
      <c r="H113">
        <v>4160</v>
      </c>
      <c r="J113">
        <v>2019</v>
      </c>
      <c r="K113" t="s">
        <v>53</v>
      </c>
      <c r="L113">
        <v>0.43099999999999999</v>
      </c>
      <c r="M113">
        <v>0.3765</v>
      </c>
    </row>
    <row r="114" spans="1:13" x14ac:dyDescent="0.25">
      <c r="A114">
        <v>2018</v>
      </c>
      <c r="B114" t="s">
        <v>54</v>
      </c>
      <c r="C114" s="12">
        <v>0.498</v>
      </c>
      <c r="E114">
        <v>2018</v>
      </c>
      <c r="F114" t="s">
        <v>54</v>
      </c>
      <c r="G114">
        <v>0.21590000000000001</v>
      </c>
      <c r="H114">
        <v>6409</v>
      </c>
      <c r="J114">
        <v>2019</v>
      </c>
      <c r="K114" t="s">
        <v>54</v>
      </c>
      <c r="L114">
        <v>0.1201</v>
      </c>
      <c r="M114">
        <v>0.44869999999999999</v>
      </c>
    </row>
    <row r="115" spans="1:13" x14ac:dyDescent="0.25">
      <c r="A115">
        <v>2018</v>
      </c>
      <c r="B115" t="s">
        <v>55</v>
      </c>
      <c r="C115" s="12">
        <v>0.2495</v>
      </c>
      <c r="E115">
        <v>2018</v>
      </c>
      <c r="F115" t="s">
        <v>55</v>
      </c>
      <c r="G115">
        <v>0.26800000000000002</v>
      </c>
      <c r="H115">
        <v>4695</v>
      </c>
      <c r="J115">
        <v>2019</v>
      </c>
      <c r="K115" t="s">
        <v>55</v>
      </c>
      <c r="L115">
        <v>0.24049999999999999</v>
      </c>
      <c r="M115">
        <v>0.23200000000000001</v>
      </c>
    </row>
    <row r="116" spans="1:13" x14ac:dyDescent="0.25">
      <c r="A116">
        <v>2018</v>
      </c>
      <c r="B116" t="s">
        <v>56</v>
      </c>
      <c r="C116" s="12">
        <v>0.53400000000000003</v>
      </c>
      <c r="E116">
        <v>2018</v>
      </c>
      <c r="F116" t="s">
        <v>56</v>
      </c>
      <c r="G116">
        <v>0.42720000000000002</v>
      </c>
      <c r="H116">
        <v>3939.65</v>
      </c>
      <c r="J116">
        <v>2019</v>
      </c>
      <c r="K116" t="s">
        <v>56</v>
      </c>
      <c r="L116">
        <v>0.42580000000000001</v>
      </c>
      <c r="M116">
        <v>0.5998</v>
      </c>
    </row>
    <row r="117" spans="1:13" x14ac:dyDescent="0.25">
      <c r="A117">
        <v>2018</v>
      </c>
      <c r="B117" t="s">
        <v>57</v>
      </c>
      <c r="C117" s="12">
        <v>0.3851</v>
      </c>
      <c r="E117">
        <v>2018</v>
      </c>
      <c r="F117" t="s">
        <v>57</v>
      </c>
      <c r="G117">
        <v>0.16370000000000001</v>
      </c>
      <c r="H117">
        <v>7200</v>
      </c>
      <c r="J117">
        <v>2019</v>
      </c>
      <c r="K117" t="s">
        <v>57</v>
      </c>
      <c r="L117">
        <v>0.15190000000000001</v>
      </c>
      <c r="M117">
        <v>6.2399999999999997E-2</v>
      </c>
    </row>
    <row r="118" spans="1:13" x14ac:dyDescent="0.25">
      <c r="A118">
        <v>2018</v>
      </c>
      <c r="B118" t="s">
        <v>58</v>
      </c>
      <c r="C118" s="12">
        <v>0.35439999999999999</v>
      </c>
      <c r="E118">
        <v>2018</v>
      </c>
      <c r="F118" t="s">
        <v>58</v>
      </c>
      <c r="G118">
        <v>0.39150000000000001</v>
      </c>
      <c r="H118">
        <v>4570</v>
      </c>
      <c r="J118">
        <v>2019</v>
      </c>
      <c r="K118" t="s">
        <v>58</v>
      </c>
      <c r="L118">
        <v>0.34939999999999999</v>
      </c>
      <c r="M118">
        <v>0.4</v>
      </c>
    </row>
    <row r="119" spans="1:13" x14ac:dyDescent="0.25">
      <c r="A119">
        <v>2018</v>
      </c>
      <c r="B119" t="s">
        <v>59</v>
      </c>
      <c r="C119" s="12">
        <v>0.44600000000000001</v>
      </c>
      <c r="E119">
        <v>2018</v>
      </c>
      <c r="F119" t="s">
        <v>59</v>
      </c>
      <c r="G119">
        <v>0.27600000000000002</v>
      </c>
      <c r="H119">
        <v>4791</v>
      </c>
      <c r="J119">
        <v>2019</v>
      </c>
      <c r="K119" t="s">
        <v>59</v>
      </c>
      <c r="L119">
        <v>0.2671</v>
      </c>
      <c r="M119">
        <v>0.34860000000000002</v>
      </c>
    </row>
    <row r="120" spans="1:13" x14ac:dyDescent="0.25">
      <c r="A120">
        <v>2018</v>
      </c>
      <c r="B120" t="s">
        <v>60</v>
      </c>
      <c r="C120" s="12">
        <v>0.66830000000000001</v>
      </c>
      <c r="E120">
        <v>2018</v>
      </c>
      <c r="F120" t="s">
        <v>60</v>
      </c>
      <c r="G120">
        <v>0.52349999999999997</v>
      </c>
      <c r="H120">
        <v>4753</v>
      </c>
      <c r="J120">
        <v>2019</v>
      </c>
      <c r="K120" t="s">
        <v>60</v>
      </c>
      <c r="L120">
        <v>0.71340000000000003</v>
      </c>
      <c r="M120">
        <v>0.67830000000000001</v>
      </c>
    </row>
    <row r="121" spans="1:13" x14ac:dyDescent="0.25">
      <c r="A121">
        <v>2018</v>
      </c>
      <c r="B121" t="s">
        <v>61</v>
      </c>
      <c r="C121" s="12">
        <v>0.43840000000000001</v>
      </c>
      <c r="E121">
        <v>2018</v>
      </c>
      <c r="F121" t="s">
        <v>61</v>
      </c>
      <c r="G121">
        <v>0.5766</v>
      </c>
      <c r="H121">
        <v>5881.95</v>
      </c>
      <c r="J121">
        <v>2019</v>
      </c>
      <c r="K121" t="s">
        <v>61</v>
      </c>
      <c r="L121">
        <v>0.53169999999999995</v>
      </c>
      <c r="M121">
        <v>0.77180000000000004</v>
      </c>
    </row>
    <row r="122" spans="1:13" x14ac:dyDescent="0.25">
      <c r="A122">
        <v>2018</v>
      </c>
      <c r="B122" t="s">
        <v>62</v>
      </c>
      <c r="C122" s="12">
        <v>0.63529999999999998</v>
      </c>
      <c r="E122">
        <v>2018</v>
      </c>
      <c r="F122" t="s">
        <v>62</v>
      </c>
      <c r="G122">
        <v>0.48930000000000001</v>
      </c>
      <c r="H122">
        <v>5064.07</v>
      </c>
      <c r="J122">
        <v>2019</v>
      </c>
      <c r="K122" t="s">
        <v>62</v>
      </c>
      <c r="L122">
        <v>0.53080000000000005</v>
      </c>
      <c r="M122">
        <v>0.34960000000000002</v>
      </c>
    </row>
    <row r="123" spans="1:13" x14ac:dyDescent="0.25">
      <c r="A123">
        <v>2018</v>
      </c>
      <c r="B123" t="s">
        <v>63</v>
      </c>
      <c r="C123" s="12">
        <v>0.51100000000000001</v>
      </c>
      <c r="E123">
        <v>2018</v>
      </c>
      <c r="F123" t="s">
        <v>63</v>
      </c>
      <c r="G123">
        <v>0.35880000000000001</v>
      </c>
      <c r="H123">
        <v>4138</v>
      </c>
      <c r="J123">
        <v>2019</v>
      </c>
      <c r="K123" t="s">
        <v>63</v>
      </c>
      <c r="L123">
        <v>0.33839999999999998</v>
      </c>
      <c r="M123">
        <v>0.21990000000000001</v>
      </c>
    </row>
    <row r="124" spans="1:13" x14ac:dyDescent="0.25">
      <c r="A124">
        <v>2018</v>
      </c>
      <c r="B124" t="s">
        <v>64</v>
      </c>
      <c r="C124" s="12">
        <v>0.48920000000000002</v>
      </c>
      <c r="E124">
        <v>2018</v>
      </c>
      <c r="F124" t="s">
        <v>64</v>
      </c>
      <c r="G124">
        <v>0.18629999999999999</v>
      </c>
      <c r="H124">
        <v>3457.5</v>
      </c>
      <c r="J124">
        <v>2019</v>
      </c>
      <c r="K124" t="s">
        <v>64</v>
      </c>
      <c r="L124">
        <v>0.27339999999999998</v>
      </c>
      <c r="M124">
        <v>0.15340000000000001</v>
      </c>
    </row>
    <row r="125" spans="1:13" x14ac:dyDescent="0.25">
      <c r="A125">
        <v>2018</v>
      </c>
      <c r="B125" t="s">
        <v>65</v>
      </c>
      <c r="C125" s="12">
        <v>0.33779999999999999</v>
      </c>
      <c r="E125">
        <v>2018</v>
      </c>
      <c r="F125" t="s">
        <v>65</v>
      </c>
      <c r="G125">
        <v>0.35170000000000001</v>
      </c>
      <c r="H125">
        <v>4784.63</v>
      </c>
      <c r="J125">
        <v>2019</v>
      </c>
      <c r="K125" t="s">
        <v>65</v>
      </c>
      <c r="L125">
        <v>0.32100000000000001</v>
      </c>
      <c r="M125">
        <v>0.48070000000000002</v>
      </c>
    </row>
    <row r="126" spans="1:13" x14ac:dyDescent="0.25">
      <c r="A126">
        <v>2018</v>
      </c>
      <c r="B126" t="s">
        <v>66</v>
      </c>
      <c r="C126" s="12">
        <v>0.39789999999999998</v>
      </c>
      <c r="E126">
        <v>2018</v>
      </c>
      <c r="F126" t="s">
        <v>66</v>
      </c>
      <c r="G126">
        <v>0.32990000000000003</v>
      </c>
      <c r="H126">
        <v>5182</v>
      </c>
      <c r="J126">
        <v>2019</v>
      </c>
      <c r="K126" t="s">
        <v>66</v>
      </c>
      <c r="L126">
        <v>0.36930000000000002</v>
      </c>
      <c r="M126">
        <v>2.4799999999999999E-2</v>
      </c>
    </row>
    <row r="127" spans="1:13" x14ac:dyDescent="0.25">
      <c r="A127">
        <v>2018</v>
      </c>
      <c r="B127" t="s">
        <v>67</v>
      </c>
      <c r="C127" s="12">
        <v>0.46789999999999998</v>
      </c>
      <c r="E127">
        <v>2018</v>
      </c>
      <c r="F127" t="s">
        <v>67</v>
      </c>
      <c r="G127">
        <v>0.47320000000000001</v>
      </c>
      <c r="H127">
        <v>6743.99</v>
      </c>
      <c r="J127">
        <v>2019</v>
      </c>
      <c r="K127" t="s">
        <v>67</v>
      </c>
      <c r="L127">
        <v>0.4501</v>
      </c>
      <c r="M127">
        <v>0.28310000000000002</v>
      </c>
    </row>
    <row r="128" spans="1:13" x14ac:dyDescent="0.25">
      <c r="A128">
        <v>2018</v>
      </c>
      <c r="B128" t="s">
        <v>68</v>
      </c>
      <c r="C128" s="12">
        <v>0.50819999999999999</v>
      </c>
      <c r="E128">
        <v>2018</v>
      </c>
      <c r="F128" t="s">
        <v>68</v>
      </c>
      <c r="G128">
        <v>0.41670000000000001</v>
      </c>
      <c r="H128">
        <v>4693</v>
      </c>
      <c r="J128">
        <v>2019</v>
      </c>
      <c r="K128" t="s">
        <v>68</v>
      </c>
      <c r="L128">
        <v>0.3805</v>
      </c>
      <c r="M128">
        <v>0.39860000000000001</v>
      </c>
    </row>
    <row r="129" spans="1:13" x14ac:dyDescent="0.25">
      <c r="A129">
        <v>2018</v>
      </c>
      <c r="B129" t="s">
        <v>69</v>
      </c>
      <c r="C129" s="12">
        <v>0.42559999999999998</v>
      </c>
      <c r="E129">
        <v>2018</v>
      </c>
      <c r="F129" t="s">
        <v>69</v>
      </c>
      <c r="G129">
        <v>0.37740000000000001</v>
      </c>
      <c r="H129">
        <v>6070</v>
      </c>
      <c r="J129">
        <v>2019</v>
      </c>
      <c r="K129" t="s">
        <v>69</v>
      </c>
      <c r="L129">
        <v>0.35260000000000002</v>
      </c>
      <c r="M129">
        <v>0.1903</v>
      </c>
    </row>
    <row r="130" spans="1:13" x14ac:dyDescent="0.25">
      <c r="A130">
        <v>2018</v>
      </c>
      <c r="B130" t="s">
        <v>70</v>
      </c>
      <c r="C130" s="12">
        <v>0.49299999999999999</v>
      </c>
      <c r="E130">
        <v>2018</v>
      </c>
      <c r="F130" t="s">
        <v>70</v>
      </c>
      <c r="G130">
        <v>0.4803</v>
      </c>
      <c r="H130">
        <v>2934</v>
      </c>
      <c r="J130">
        <v>2019</v>
      </c>
      <c r="K130" t="s">
        <v>70</v>
      </c>
      <c r="L130">
        <v>0.47860000000000003</v>
      </c>
      <c r="M130">
        <v>0.46110000000000001</v>
      </c>
    </row>
    <row r="131" spans="1:13" x14ac:dyDescent="0.25">
      <c r="A131">
        <v>2018</v>
      </c>
      <c r="B131" t="s">
        <v>71</v>
      </c>
      <c r="C131" s="12">
        <v>0.60199999999999998</v>
      </c>
      <c r="E131">
        <v>2018</v>
      </c>
      <c r="F131" t="s">
        <v>71</v>
      </c>
      <c r="G131">
        <v>0.443</v>
      </c>
      <c r="H131">
        <v>4538.9399999999996</v>
      </c>
      <c r="J131">
        <v>2019</v>
      </c>
      <c r="K131" t="s">
        <v>71</v>
      </c>
      <c r="L131">
        <v>0.40139999999999998</v>
      </c>
      <c r="M131">
        <v>0.40810000000000002</v>
      </c>
    </row>
    <row r="132" spans="1:13" x14ac:dyDescent="0.25">
      <c r="A132">
        <v>2018</v>
      </c>
      <c r="B132" t="s">
        <v>72</v>
      </c>
      <c r="C132" s="12">
        <v>0.54</v>
      </c>
      <c r="E132">
        <v>2018</v>
      </c>
      <c r="F132" t="s">
        <v>72</v>
      </c>
      <c r="G132">
        <v>0.35709999999999997</v>
      </c>
      <c r="H132">
        <v>3578</v>
      </c>
      <c r="J132">
        <v>2019</v>
      </c>
      <c r="K132" t="s">
        <v>72</v>
      </c>
      <c r="L132">
        <v>0.38080000000000003</v>
      </c>
      <c r="M132">
        <v>0.27510000000000001</v>
      </c>
    </row>
    <row r="133" spans="1:13" x14ac:dyDescent="0.25">
      <c r="A133">
        <v>2018</v>
      </c>
      <c r="B133" t="s">
        <v>73</v>
      </c>
      <c r="C133" s="12">
        <v>0.41399999999999998</v>
      </c>
      <c r="E133">
        <v>2018</v>
      </c>
      <c r="F133" t="s">
        <v>73</v>
      </c>
      <c r="G133">
        <v>0.4839</v>
      </c>
      <c r="H133">
        <v>6893.29</v>
      </c>
      <c r="J133">
        <v>2019</v>
      </c>
      <c r="K133" t="s">
        <v>73</v>
      </c>
      <c r="L133">
        <v>0.48820000000000002</v>
      </c>
      <c r="M133">
        <v>0.43880000000000002</v>
      </c>
    </row>
    <row r="134" spans="1:13" x14ac:dyDescent="0.25">
      <c r="A134">
        <v>2018</v>
      </c>
      <c r="B134" t="s">
        <v>74</v>
      </c>
      <c r="C134" s="12">
        <v>0.41199999999999998</v>
      </c>
      <c r="E134">
        <v>2018</v>
      </c>
      <c r="F134" t="s">
        <v>74</v>
      </c>
      <c r="G134">
        <v>0.36509999999999998</v>
      </c>
      <c r="H134">
        <v>5980</v>
      </c>
      <c r="J134">
        <v>2019</v>
      </c>
      <c r="K134" t="s">
        <v>74</v>
      </c>
      <c r="L134">
        <v>0.25690000000000002</v>
      </c>
      <c r="M134">
        <v>0.46839999999999998</v>
      </c>
    </row>
    <row r="135" spans="1:13" x14ac:dyDescent="0.25">
      <c r="A135">
        <v>2018</v>
      </c>
      <c r="B135" t="s">
        <v>75</v>
      </c>
      <c r="C135" s="12">
        <v>0.28199999999999997</v>
      </c>
      <c r="E135">
        <v>2018</v>
      </c>
      <c r="F135" t="s">
        <v>75</v>
      </c>
      <c r="G135">
        <v>0.221</v>
      </c>
      <c r="H135">
        <v>5850</v>
      </c>
      <c r="J135">
        <v>2019</v>
      </c>
      <c r="K135" t="s">
        <v>75</v>
      </c>
      <c r="L135">
        <v>0.14130000000000001</v>
      </c>
      <c r="M135">
        <v>0.1565</v>
      </c>
    </row>
    <row r="136" spans="1:13" x14ac:dyDescent="0.25">
      <c r="A136">
        <v>2018</v>
      </c>
      <c r="B136" t="s">
        <v>76</v>
      </c>
      <c r="C136" s="12">
        <v>0.58499999999999996</v>
      </c>
      <c r="E136">
        <v>2018</v>
      </c>
      <c r="F136" t="s">
        <v>76</v>
      </c>
      <c r="G136">
        <v>0.43559999999999999</v>
      </c>
      <c r="H136">
        <v>5930.73</v>
      </c>
      <c r="J136">
        <v>2019</v>
      </c>
      <c r="K136" t="s">
        <v>76</v>
      </c>
      <c r="L136">
        <v>0.39250000000000002</v>
      </c>
      <c r="M136">
        <v>0.34160000000000001</v>
      </c>
    </row>
    <row r="137" spans="1:13" x14ac:dyDescent="0.25">
      <c r="A137">
        <v>2018</v>
      </c>
      <c r="B137" t="s">
        <v>77</v>
      </c>
      <c r="C137" s="12">
        <v>0.35599999999999998</v>
      </c>
      <c r="E137">
        <v>2018</v>
      </c>
      <c r="F137" t="s">
        <v>77</v>
      </c>
      <c r="G137">
        <v>0.28100000000000003</v>
      </c>
      <c r="H137">
        <v>3438.5</v>
      </c>
      <c r="J137">
        <v>2019</v>
      </c>
      <c r="K137" t="s">
        <v>77</v>
      </c>
      <c r="L137">
        <v>0.1052</v>
      </c>
      <c r="M137">
        <v>0.2722</v>
      </c>
    </row>
    <row r="138" spans="1:13" x14ac:dyDescent="0.25">
      <c r="A138">
        <v>2018</v>
      </c>
      <c r="B138" t="s">
        <v>78</v>
      </c>
      <c r="C138" s="12">
        <v>0.61919999999999997</v>
      </c>
      <c r="E138">
        <v>2018</v>
      </c>
      <c r="F138" t="s">
        <v>78</v>
      </c>
      <c r="G138">
        <v>0.1426</v>
      </c>
      <c r="H138">
        <v>5460</v>
      </c>
      <c r="J138">
        <v>2019</v>
      </c>
      <c r="K138" t="s">
        <v>78</v>
      </c>
      <c r="L138">
        <v>0.26640000000000003</v>
      </c>
      <c r="M138">
        <v>0.49609999999999999</v>
      </c>
    </row>
    <row r="139" spans="1:13" x14ac:dyDescent="0.25">
      <c r="A139">
        <v>2018</v>
      </c>
      <c r="B139" t="s">
        <v>79</v>
      </c>
      <c r="C139" s="12">
        <v>0.44879999999999998</v>
      </c>
      <c r="E139">
        <v>2018</v>
      </c>
      <c r="F139" t="s">
        <v>79</v>
      </c>
      <c r="G139">
        <v>0.3458</v>
      </c>
      <c r="H139">
        <v>3788</v>
      </c>
      <c r="J139">
        <v>2019</v>
      </c>
      <c r="K139" t="s">
        <v>79</v>
      </c>
      <c r="L139">
        <v>0.31169999999999998</v>
      </c>
      <c r="M139">
        <v>0.24879999999999999</v>
      </c>
    </row>
    <row r="140" spans="1:13" x14ac:dyDescent="0.25">
      <c r="A140">
        <v>2018</v>
      </c>
      <c r="B140" t="s">
        <v>80</v>
      </c>
      <c r="C140" s="12">
        <v>0.42599999999999999</v>
      </c>
      <c r="E140">
        <v>2018</v>
      </c>
      <c r="F140" t="s">
        <v>80</v>
      </c>
      <c r="G140">
        <v>0.53859999999999997</v>
      </c>
      <c r="H140">
        <v>5200</v>
      </c>
      <c r="J140">
        <v>2019</v>
      </c>
      <c r="K140" t="s">
        <v>80</v>
      </c>
      <c r="L140">
        <v>0.50560000000000005</v>
      </c>
      <c r="M140">
        <v>0.54210000000000003</v>
      </c>
    </row>
    <row r="141" spans="1:13" x14ac:dyDescent="0.25">
      <c r="A141">
        <v>2018</v>
      </c>
      <c r="B141" t="s">
        <v>81</v>
      </c>
      <c r="C141" s="12">
        <v>0.625</v>
      </c>
      <c r="E141">
        <v>2018</v>
      </c>
      <c r="F141" t="s">
        <v>81</v>
      </c>
      <c r="G141">
        <v>0.47489999999999999</v>
      </c>
      <c r="H141">
        <v>4397</v>
      </c>
      <c r="J141">
        <v>2019</v>
      </c>
      <c r="K141" t="s">
        <v>81</v>
      </c>
      <c r="L141">
        <v>0.4219</v>
      </c>
      <c r="M141">
        <v>0.1925</v>
      </c>
    </row>
    <row r="142" spans="1:13" x14ac:dyDescent="0.25">
      <c r="A142">
        <v>2018</v>
      </c>
      <c r="B142" t="s">
        <v>82</v>
      </c>
      <c r="C142" s="12">
        <v>0.39600000000000002</v>
      </c>
      <c r="E142">
        <v>2018</v>
      </c>
      <c r="F142" t="s">
        <v>82</v>
      </c>
      <c r="G142">
        <v>0.35499999999999998</v>
      </c>
      <c r="H142">
        <v>3769.5</v>
      </c>
      <c r="J142">
        <v>2019</v>
      </c>
      <c r="K142" t="s">
        <v>82</v>
      </c>
      <c r="L142">
        <v>0.36149999999999999</v>
      </c>
      <c r="M142">
        <v>0.23760000000000001</v>
      </c>
    </row>
    <row r="143" spans="1:13" x14ac:dyDescent="0.25">
      <c r="A143">
        <v>2018</v>
      </c>
      <c r="B143" t="s">
        <v>83</v>
      </c>
      <c r="C143" s="12">
        <v>0.47499999999999998</v>
      </c>
      <c r="E143">
        <v>2018</v>
      </c>
      <c r="F143" t="s">
        <v>83</v>
      </c>
      <c r="G143">
        <v>0.49199999999999999</v>
      </c>
      <c r="H143">
        <v>3614.78</v>
      </c>
      <c r="J143">
        <v>2019</v>
      </c>
      <c r="K143" t="s">
        <v>83</v>
      </c>
      <c r="L143">
        <v>0.18360000000000001</v>
      </c>
      <c r="M143">
        <v>8.2799999999999999E-2</v>
      </c>
    </row>
    <row r="144" spans="1:13" x14ac:dyDescent="0.25">
      <c r="A144">
        <v>2018</v>
      </c>
      <c r="B144" t="s">
        <v>84</v>
      </c>
      <c r="C144" s="12">
        <v>0.4385</v>
      </c>
      <c r="E144">
        <v>2018</v>
      </c>
      <c r="F144" t="s">
        <v>84</v>
      </c>
      <c r="G144">
        <v>0.52359999999999995</v>
      </c>
      <c r="H144">
        <v>5120.66</v>
      </c>
      <c r="J144">
        <v>2019</v>
      </c>
      <c r="K144" t="s">
        <v>84</v>
      </c>
      <c r="L144">
        <v>0.46729999999999999</v>
      </c>
      <c r="M144">
        <v>0.36299999999999999</v>
      </c>
    </row>
    <row r="145" spans="1:13" x14ac:dyDescent="0.25">
      <c r="A145">
        <v>2018</v>
      </c>
      <c r="B145" t="s">
        <v>97</v>
      </c>
      <c r="C145" s="12">
        <v>0.60629999999999995</v>
      </c>
      <c r="E145">
        <v>2018</v>
      </c>
      <c r="F145" t="s">
        <v>97</v>
      </c>
      <c r="G145">
        <v>1.4800000000000001E-2</v>
      </c>
      <c r="H145">
        <v>1740</v>
      </c>
      <c r="J145">
        <v>2019</v>
      </c>
      <c r="K145" t="s">
        <v>97</v>
      </c>
      <c r="L145">
        <v>0.1366</v>
      </c>
      <c r="M145">
        <v>0.1072</v>
      </c>
    </row>
    <row r="146" spans="1:13" x14ac:dyDescent="0.25">
      <c r="A146">
        <v>2018</v>
      </c>
      <c r="B146" t="s">
        <v>85</v>
      </c>
      <c r="C146" s="12">
        <v>0.53</v>
      </c>
      <c r="E146">
        <v>2018</v>
      </c>
      <c r="F146" t="s">
        <v>85</v>
      </c>
      <c r="G146">
        <v>0.28000000000000003</v>
      </c>
      <c r="H146">
        <v>4547.96</v>
      </c>
      <c r="J146">
        <v>2019</v>
      </c>
      <c r="K146" t="s">
        <v>85</v>
      </c>
      <c r="L146">
        <v>0.35589999999999999</v>
      </c>
      <c r="M146">
        <v>0.13639999999999999</v>
      </c>
    </row>
    <row r="147" spans="1:13" x14ac:dyDescent="0.25">
      <c r="A147">
        <v>2018</v>
      </c>
      <c r="B147" t="s">
        <v>86</v>
      </c>
      <c r="C147" s="12">
        <v>0.44400000000000001</v>
      </c>
      <c r="E147">
        <v>2018</v>
      </c>
      <c r="F147" t="s">
        <v>86</v>
      </c>
      <c r="G147">
        <v>0.3649</v>
      </c>
      <c r="H147">
        <v>2500</v>
      </c>
      <c r="J147">
        <v>2019</v>
      </c>
      <c r="K147" t="s">
        <v>86</v>
      </c>
      <c r="L147">
        <v>0.27229999999999999</v>
      </c>
      <c r="M147">
        <v>0.40289999999999998</v>
      </c>
    </row>
    <row r="148" spans="1:13" x14ac:dyDescent="0.25">
      <c r="A148">
        <v>2018</v>
      </c>
      <c r="B148" t="s">
        <v>87</v>
      </c>
      <c r="C148" s="12">
        <v>0.40799999999999997</v>
      </c>
      <c r="E148">
        <v>2018</v>
      </c>
      <c r="F148" t="s">
        <v>87</v>
      </c>
      <c r="G148">
        <v>0.5585</v>
      </c>
      <c r="H148">
        <v>6151.15</v>
      </c>
      <c r="J148">
        <v>2019</v>
      </c>
      <c r="K148" t="s">
        <v>87</v>
      </c>
      <c r="L148">
        <v>0.4995</v>
      </c>
      <c r="M148">
        <v>0.43419999999999997</v>
      </c>
    </row>
    <row r="149" spans="1:13" x14ac:dyDescent="0.25">
      <c r="A149">
        <v>2018</v>
      </c>
      <c r="B149" t="s">
        <v>88</v>
      </c>
      <c r="C149" s="12">
        <v>0.37869999999999998</v>
      </c>
      <c r="E149">
        <v>2018</v>
      </c>
      <c r="F149" t="s">
        <v>88</v>
      </c>
      <c r="G149">
        <v>0.52959999999999996</v>
      </c>
      <c r="H149">
        <v>4024.74</v>
      </c>
      <c r="J149">
        <v>2019</v>
      </c>
      <c r="K149" t="s">
        <v>88</v>
      </c>
      <c r="L149">
        <v>0.48920000000000002</v>
      </c>
      <c r="M149">
        <v>0.4032</v>
      </c>
    </row>
    <row r="150" spans="1:13" x14ac:dyDescent="0.25">
      <c r="A150">
        <v>2018</v>
      </c>
      <c r="B150" t="s">
        <v>89</v>
      </c>
      <c r="C150" s="12">
        <v>0.44019999999999998</v>
      </c>
      <c r="E150">
        <v>2018</v>
      </c>
      <c r="F150" t="s">
        <v>89</v>
      </c>
      <c r="G150">
        <v>0.34150000000000003</v>
      </c>
      <c r="H150">
        <v>5016.53</v>
      </c>
      <c r="J150">
        <v>2019</v>
      </c>
      <c r="K150" t="s">
        <v>89</v>
      </c>
      <c r="L150">
        <v>0.3392</v>
      </c>
      <c r="M150">
        <v>0.4128</v>
      </c>
    </row>
    <row r="151" spans="1:13" x14ac:dyDescent="0.25">
      <c r="A151">
        <v>2018</v>
      </c>
      <c r="B151" t="s">
        <v>90</v>
      </c>
      <c r="C151" s="12">
        <v>0.46439999999999998</v>
      </c>
      <c r="E151">
        <v>2018</v>
      </c>
      <c r="F151" t="s">
        <v>90</v>
      </c>
      <c r="G151">
        <v>0.27250000000000002</v>
      </c>
      <c r="H151">
        <v>4652</v>
      </c>
      <c r="J151">
        <v>2019</v>
      </c>
      <c r="K151" t="s">
        <v>90</v>
      </c>
      <c r="L151">
        <v>0.2215</v>
      </c>
      <c r="M151">
        <v>8.1500000000000003E-2</v>
      </c>
    </row>
    <row r="152" spans="1:13" x14ac:dyDescent="0.25">
      <c r="A152">
        <v>2018</v>
      </c>
      <c r="B152" t="s">
        <v>91</v>
      </c>
      <c r="C152" s="12">
        <v>0.39029999999999998</v>
      </c>
      <c r="E152">
        <v>2018</v>
      </c>
      <c r="F152" t="s">
        <v>91</v>
      </c>
      <c r="G152">
        <v>0.42249999999999999</v>
      </c>
      <c r="H152">
        <v>3680.95</v>
      </c>
      <c r="J152">
        <v>2019</v>
      </c>
      <c r="K152" t="s">
        <v>91</v>
      </c>
      <c r="L152">
        <v>0.37290000000000001</v>
      </c>
      <c r="M152">
        <v>0.73399999999999999</v>
      </c>
    </row>
    <row r="153" spans="1:13" x14ac:dyDescent="0.25">
      <c r="A153">
        <v>2018</v>
      </c>
      <c r="B153" t="s">
        <v>92</v>
      </c>
      <c r="C153" s="12">
        <v>0.36309999999999998</v>
      </c>
      <c r="E153">
        <v>2018</v>
      </c>
      <c r="F153" t="s">
        <v>92</v>
      </c>
      <c r="G153">
        <v>0.24809999999999999</v>
      </c>
      <c r="H153">
        <v>5197.34</v>
      </c>
      <c r="J153">
        <v>2019</v>
      </c>
      <c r="K153" t="s">
        <v>92</v>
      </c>
      <c r="L153">
        <v>0.23930000000000001</v>
      </c>
      <c r="M153">
        <v>0.26050000000000001</v>
      </c>
    </row>
    <row r="154" spans="1:13" x14ac:dyDescent="0.25">
      <c r="A154">
        <v>2018</v>
      </c>
      <c r="B154" t="s">
        <v>93</v>
      </c>
      <c r="C154" s="12">
        <v>0.44</v>
      </c>
      <c r="E154">
        <v>2018</v>
      </c>
      <c r="F154" t="s">
        <v>93</v>
      </c>
      <c r="G154">
        <v>0.28760000000000002</v>
      </c>
      <c r="H154">
        <v>5425.07</v>
      </c>
      <c r="J154">
        <v>2019</v>
      </c>
      <c r="K154" t="s">
        <v>93</v>
      </c>
      <c r="L154">
        <v>0.3422</v>
      </c>
      <c r="M154">
        <v>0.62960000000000005</v>
      </c>
    </row>
    <row r="155" spans="1:13" x14ac:dyDescent="0.25">
      <c r="A155">
        <v>2018</v>
      </c>
      <c r="B155" t="s">
        <v>94</v>
      </c>
      <c r="C155" s="12">
        <v>0.59089999999999998</v>
      </c>
      <c r="E155">
        <v>2018</v>
      </c>
      <c r="F155" t="s">
        <v>94</v>
      </c>
      <c r="G155">
        <v>0.42099999999999999</v>
      </c>
      <c r="H155">
        <v>3560.16</v>
      </c>
      <c r="J155">
        <v>2019</v>
      </c>
      <c r="K155" t="s">
        <v>94</v>
      </c>
      <c r="L155">
        <v>0.35659999999999997</v>
      </c>
      <c r="M155">
        <v>0.39529999999999998</v>
      </c>
    </row>
    <row r="156" spans="1:13" x14ac:dyDescent="0.25">
      <c r="A156">
        <v>2018</v>
      </c>
      <c r="B156" t="s">
        <v>95</v>
      </c>
      <c r="C156" s="12">
        <v>0.54100000000000004</v>
      </c>
      <c r="E156">
        <v>2018</v>
      </c>
      <c r="F156" t="s">
        <v>95</v>
      </c>
      <c r="G156">
        <v>0.46689999999999998</v>
      </c>
      <c r="H156">
        <v>5057</v>
      </c>
      <c r="J156">
        <v>2019</v>
      </c>
      <c r="K156" t="s">
        <v>95</v>
      </c>
      <c r="L156">
        <v>0.42930000000000001</v>
      </c>
      <c r="M156">
        <v>0.38379999999999997</v>
      </c>
    </row>
    <row r="157" spans="1:13" x14ac:dyDescent="0.25">
      <c r="A157">
        <v>2018</v>
      </c>
      <c r="B157" t="s">
        <v>96</v>
      </c>
      <c r="C157" s="12">
        <v>0.58399999999999996</v>
      </c>
      <c r="E157">
        <v>2018</v>
      </c>
      <c r="F157" t="s">
        <v>96</v>
      </c>
      <c r="G157">
        <v>0.51900000000000002</v>
      </c>
      <c r="H157">
        <v>3954.92</v>
      </c>
      <c r="J157">
        <v>2019</v>
      </c>
      <c r="K157" t="s">
        <v>96</v>
      </c>
      <c r="L157">
        <v>0.51349999999999996</v>
      </c>
      <c r="M157">
        <v>0.58160000000000001</v>
      </c>
    </row>
    <row r="158" spans="1:13" x14ac:dyDescent="0.25">
      <c r="A158">
        <v>2019</v>
      </c>
      <c r="B158" t="s">
        <v>46</v>
      </c>
      <c r="C158" s="12">
        <v>0.2928</v>
      </c>
      <c r="E158">
        <v>2019</v>
      </c>
      <c r="F158" t="s">
        <v>46</v>
      </c>
      <c r="G158">
        <v>0.40689999999999998</v>
      </c>
      <c r="H158">
        <v>3844.5</v>
      </c>
    </row>
    <row r="159" spans="1:13" x14ac:dyDescent="0.25">
      <c r="A159">
        <v>2019</v>
      </c>
      <c r="B159" t="s">
        <v>47</v>
      </c>
      <c r="C159" s="12">
        <v>9.7799999999999998E-2</v>
      </c>
      <c r="E159">
        <v>2019</v>
      </c>
      <c r="F159" t="s">
        <v>47</v>
      </c>
      <c r="G159">
        <v>0.3805</v>
      </c>
      <c r="H159">
        <v>4721.9399999999996</v>
      </c>
    </row>
    <row r="160" spans="1:13" x14ac:dyDescent="0.25">
      <c r="A160">
        <v>2019</v>
      </c>
      <c r="B160" t="s">
        <v>48</v>
      </c>
      <c r="C160" s="12">
        <v>0.40389999999999998</v>
      </c>
      <c r="E160">
        <v>2019</v>
      </c>
      <c r="F160" t="s">
        <v>48</v>
      </c>
      <c r="G160">
        <v>0.4909</v>
      </c>
      <c r="H160">
        <v>6618</v>
      </c>
    </row>
    <row r="161" spans="1:8" x14ac:dyDescent="0.25">
      <c r="A161">
        <v>2019</v>
      </c>
      <c r="B161" t="s">
        <v>49</v>
      </c>
      <c r="C161" s="12">
        <v>0.47089999999999999</v>
      </c>
      <c r="E161">
        <v>2019</v>
      </c>
      <c r="F161" t="s">
        <v>49</v>
      </c>
      <c r="G161">
        <v>0.40920000000000001</v>
      </c>
      <c r="H161">
        <v>4438.08</v>
      </c>
    </row>
    <row r="162" spans="1:8" x14ac:dyDescent="0.25">
      <c r="A162">
        <v>2019</v>
      </c>
      <c r="B162" t="s">
        <v>50</v>
      </c>
      <c r="C162" s="12">
        <v>0.38779999999999998</v>
      </c>
      <c r="E162">
        <v>2019</v>
      </c>
      <c r="F162" t="s">
        <v>50</v>
      </c>
      <c r="G162">
        <v>0.18490000000000001</v>
      </c>
      <c r="H162">
        <v>5375</v>
      </c>
    </row>
    <row r="163" spans="1:8" x14ac:dyDescent="0.25">
      <c r="A163">
        <v>2019</v>
      </c>
      <c r="B163" t="s">
        <v>51</v>
      </c>
      <c r="C163" s="12">
        <v>0.2329</v>
      </c>
      <c r="E163">
        <v>2019</v>
      </c>
      <c r="F163" t="s">
        <v>51</v>
      </c>
      <c r="G163">
        <v>0.2147</v>
      </c>
      <c r="H163">
        <v>5942.5</v>
      </c>
    </row>
    <row r="164" spans="1:8" x14ac:dyDescent="0.25">
      <c r="A164">
        <v>2019</v>
      </c>
      <c r="B164" t="s">
        <v>52</v>
      </c>
      <c r="C164" s="12">
        <v>0.28599999999999998</v>
      </c>
      <c r="E164">
        <v>2019</v>
      </c>
      <c r="F164" t="s">
        <v>52</v>
      </c>
      <c r="G164">
        <v>0.28720000000000001</v>
      </c>
      <c r="H164">
        <v>4738.8</v>
      </c>
    </row>
    <row r="165" spans="1:8" x14ac:dyDescent="0.25">
      <c r="A165">
        <v>2019</v>
      </c>
      <c r="B165" t="s">
        <v>53</v>
      </c>
      <c r="C165" s="12">
        <v>0.44790000000000002</v>
      </c>
      <c r="E165">
        <v>2019</v>
      </c>
      <c r="F165" t="s">
        <v>53</v>
      </c>
      <c r="G165">
        <v>0.4017</v>
      </c>
      <c r="H165">
        <v>6021</v>
      </c>
    </row>
    <row r="166" spans="1:8" x14ac:dyDescent="0.25">
      <c r="A166">
        <v>2019</v>
      </c>
      <c r="B166" t="s">
        <v>54</v>
      </c>
      <c r="C166" s="12">
        <v>0.41599999999999998</v>
      </c>
      <c r="E166">
        <v>2019</v>
      </c>
      <c r="F166" t="s">
        <v>54</v>
      </c>
      <c r="G166">
        <v>0.1512</v>
      </c>
      <c r="H166">
        <v>6890</v>
      </c>
    </row>
    <row r="167" spans="1:8" x14ac:dyDescent="0.25">
      <c r="A167">
        <v>2019</v>
      </c>
      <c r="B167" t="s">
        <v>55</v>
      </c>
      <c r="C167" s="12">
        <v>0.219</v>
      </c>
      <c r="E167">
        <v>2019</v>
      </c>
      <c r="F167" t="s">
        <v>55</v>
      </c>
      <c r="G167">
        <v>0.24</v>
      </c>
      <c r="H167">
        <v>4617</v>
      </c>
    </row>
    <row r="168" spans="1:8" x14ac:dyDescent="0.25">
      <c r="A168">
        <v>2019</v>
      </c>
      <c r="B168" t="s">
        <v>56</v>
      </c>
      <c r="C168" s="12">
        <v>0.37490000000000001</v>
      </c>
      <c r="E168">
        <v>2019</v>
      </c>
      <c r="F168" t="s">
        <v>56</v>
      </c>
      <c r="G168">
        <v>0.4138</v>
      </c>
      <c r="H168">
        <v>4234.13</v>
      </c>
    </row>
    <row r="169" spans="1:8" x14ac:dyDescent="0.25">
      <c r="A169">
        <v>2019</v>
      </c>
      <c r="B169" t="s">
        <v>57</v>
      </c>
      <c r="C169" s="12">
        <v>0.2989</v>
      </c>
      <c r="E169">
        <v>2019</v>
      </c>
      <c r="F169" t="s">
        <v>57</v>
      </c>
      <c r="G169">
        <v>0.16300000000000001</v>
      </c>
      <c r="H169">
        <v>7930.5</v>
      </c>
    </row>
    <row r="170" spans="1:8" x14ac:dyDescent="0.25">
      <c r="A170">
        <v>2019</v>
      </c>
      <c r="B170" t="s">
        <v>58</v>
      </c>
      <c r="C170" s="12">
        <v>0.28699999999999998</v>
      </c>
      <c r="E170">
        <v>2019</v>
      </c>
      <c r="F170" t="s">
        <v>58</v>
      </c>
      <c r="G170">
        <v>0.32029999999999997</v>
      </c>
      <c r="H170">
        <v>5853.12</v>
      </c>
    </row>
    <row r="171" spans="1:8" x14ac:dyDescent="0.25">
      <c r="A171">
        <v>2019</v>
      </c>
      <c r="B171" t="s">
        <v>59</v>
      </c>
      <c r="C171" s="12">
        <v>0.33260000000000001</v>
      </c>
      <c r="E171">
        <v>2019</v>
      </c>
      <c r="F171" t="s">
        <v>59</v>
      </c>
      <c r="G171">
        <v>0.25600000000000001</v>
      </c>
      <c r="H171">
        <v>5053</v>
      </c>
    </row>
    <row r="172" spans="1:8" x14ac:dyDescent="0.25">
      <c r="A172">
        <v>2019</v>
      </c>
      <c r="B172" t="s">
        <v>60</v>
      </c>
      <c r="C172" s="12">
        <v>0.63470000000000004</v>
      </c>
      <c r="E172">
        <v>2019</v>
      </c>
      <c r="F172" t="s">
        <v>60</v>
      </c>
      <c r="G172">
        <v>0.4551</v>
      </c>
      <c r="H172">
        <v>4995</v>
      </c>
    </row>
    <row r="173" spans="1:8" x14ac:dyDescent="0.25">
      <c r="A173">
        <v>2019</v>
      </c>
      <c r="B173" t="s">
        <v>61</v>
      </c>
      <c r="C173" s="12">
        <v>0.37419999999999998</v>
      </c>
      <c r="E173">
        <v>2019</v>
      </c>
      <c r="F173" t="s">
        <v>61</v>
      </c>
      <c r="G173">
        <v>0.53059999999999996</v>
      </c>
      <c r="H173">
        <v>6681.64</v>
      </c>
    </row>
    <row r="174" spans="1:8" x14ac:dyDescent="0.25">
      <c r="A174">
        <v>2019</v>
      </c>
      <c r="B174" t="s">
        <v>62</v>
      </c>
      <c r="C174" s="12">
        <v>0.60350000000000004</v>
      </c>
      <c r="E174">
        <v>2019</v>
      </c>
      <c r="F174" t="s">
        <v>62</v>
      </c>
      <c r="G174">
        <v>0.57769999999999999</v>
      </c>
      <c r="H174">
        <v>5494.64</v>
      </c>
    </row>
    <row r="175" spans="1:8" x14ac:dyDescent="0.25">
      <c r="A175">
        <v>2019</v>
      </c>
      <c r="B175" t="s">
        <v>63</v>
      </c>
      <c r="C175" s="12">
        <v>0.40139999999999998</v>
      </c>
      <c r="E175">
        <v>2019</v>
      </c>
      <c r="F175" t="s">
        <v>63</v>
      </c>
      <c r="G175">
        <v>0.3831</v>
      </c>
      <c r="H175">
        <v>3509</v>
      </c>
    </row>
    <row r="176" spans="1:8" x14ac:dyDescent="0.25">
      <c r="A176">
        <v>2019</v>
      </c>
      <c r="B176" t="s">
        <v>64</v>
      </c>
      <c r="C176" s="12">
        <v>0.42899999999999999</v>
      </c>
      <c r="E176">
        <v>2019</v>
      </c>
      <c r="F176" t="s">
        <v>64</v>
      </c>
      <c r="G176">
        <v>0.24779999999999999</v>
      </c>
      <c r="H176">
        <v>3063</v>
      </c>
    </row>
    <row r="177" spans="1:8" x14ac:dyDescent="0.25">
      <c r="A177">
        <v>2019</v>
      </c>
      <c r="B177" t="s">
        <v>65</v>
      </c>
      <c r="C177" s="12">
        <v>0.20660000000000001</v>
      </c>
      <c r="E177">
        <v>2019</v>
      </c>
      <c r="F177" t="s">
        <v>65</v>
      </c>
      <c r="G177">
        <v>0.3322</v>
      </c>
      <c r="H177">
        <v>5270.94</v>
      </c>
    </row>
    <row r="178" spans="1:8" x14ac:dyDescent="0.25">
      <c r="A178">
        <v>2019</v>
      </c>
      <c r="B178" t="s">
        <v>66</v>
      </c>
      <c r="C178" s="12">
        <v>0.28599999999999998</v>
      </c>
      <c r="E178">
        <v>2019</v>
      </c>
      <c r="F178" t="s">
        <v>66</v>
      </c>
      <c r="G178">
        <v>0.32129999999999997</v>
      </c>
      <c r="H178">
        <v>5211</v>
      </c>
    </row>
    <row r="179" spans="1:8" x14ac:dyDescent="0.25">
      <c r="A179">
        <v>2019</v>
      </c>
      <c r="B179" t="s">
        <v>67</v>
      </c>
      <c r="C179" s="12">
        <v>0.23849999999999999</v>
      </c>
      <c r="E179">
        <v>2019</v>
      </c>
      <c r="F179" t="s">
        <v>67</v>
      </c>
      <c r="G179">
        <v>0.4178</v>
      </c>
      <c r="H179">
        <v>6852.11</v>
      </c>
    </row>
    <row r="180" spans="1:8" x14ac:dyDescent="0.25">
      <c r="A180">
        <v>2019</v>
      </c>
      <c r="B180" t="s">
        <v>68</v>
      </c>
      <c r="C180" s="12">
        <v>0.35949999999999999</v>
      </c>
      <c r="E180">
        <v>2019</v>
      </c>
      <c r="F180" t="s">
        <v>68</v>
      </c>
      <c r="G180">
        <v>0.36849999999999999</v>
      </c>
      <c r="H180">
        <v>4550</v>
      </c>
    </row>
    <row r="181" spans="1:8" x14ac:dyDescent="0.25">
      <c r="A181">
        <v>2019</v>
      </c>
      <c r="B181" t="s">
        <v>69</v>
      </c>
      <c r="C181" s="12">
        <v>0.36890000000000001</v>
      </c>
      <c r="E181">
        <v>2019</v>
      </c>
      <c r="F181" t="s">
        <v>69</v>
      </c>
      <c r="G181">
        <v>0.34250000000000003</v>
      </c>
      <c r="H181">
        <v>6188</v>
      </c>
    </row>
    <row r="182" spans="1:8" x14ac:dyDescent="0.25">
      <c r="A182">
        <v>2019</v>
      </c>
      <c r="B182" t="s">
        <v>70</v>
      </c>
      <c r="C182" s="12">
        <v>0.45500000000000002</v>
      </c>
      <c r="E182">
        <v>2019</v>
      </c>
      <c r="F182" t="s">
        <v>70</v>
      </c>
      <c r="G182">
        <v>0.48170000000000002</v>
      </c>
      <c r="H182">
        <v>2944</v>
      </c>
    </row>
    <row r="183" spans="1:8" x14ac:dyDescent="0.25">
      <c r="A183">
        <v>2019</v>
      </c>
      <c r="B183" t="s">
        <v>71</v>
      </c>
      <c r="C183" s="12">
        <v>0.52900000000000003</v>
      </c>
      <c r="E183">
        <v>2019</v>
      </c>
      <c r="F183" t="s">
        <v>71</v>
      </c>
      <c r="G183">
        <v>0.39479999999999998</v>
      </c>
      <c r="H183">
        <v>4867.3100000000004</v>
      </c>
    </row>
    <row r="184" spans="1:8" x14ac:dyDescent="0.25">
      <c r="A184">
        <v>2019</v>
      </c>
      <c r="B184" t="s">
        <v>72</v>
      </c>
      <c r="C184" s="12">
        <v>0.42099999999999999</v>
      </c>
      <c r="E184">
        <v>2019</v>
      </c>
      <c r="F184" t="s">
        <v>72</v>
      </c>
      <c r="G184">
        <v>0.34670000000000001</v>
      </c>
      <c r="H184">
        <v>3173.5</v>
      </c>
    </row>
    <row r="185" spans="1:8" x14ac:dyDescent="0.25">
      <c r="A185">
        <v>2019</v>
      </c>
      <c r="B185" t="s">
        <v>73</v>
      </c>
      <c r="C185" s="12">
        <v>0.35</v>
      </c>
      <c r="E185">
        <v>2019</v>
      </c>
      <c r="F185" t="s">
        <v>73</v>
      </c>
      <c r="G185">
        <v>0.4793</v>
      </c>
      <c r="H185">
        <v>7594.9</v>
      </c>
    </row>
    <row r="186" spans="1:8" x14ac:dyDescent="0.25">
      <c r="A186">
        <v>2019</v>
      </c>
      <c r="B186" t="s">
        <v>74</v>
      </c>
      <c r="C186" s="12">
        <v>0.42599999999999999</v>
      </c>
      <c r="E186">
        <v>2019</v>
      </c>
      <c r="F186" t="s">
        <v>74</v>
      </c>
      <c r="G186">
        <v>0.25659999999999999</v>
      </c>
      <c r="H186">
        <v>6120</v>
      </c>
    </row>
    <row r="187" spans="1:8" x14ac:dyDescent="0.25">
      <c r="A187">
        <v>2019</v>
      </c>
      <c r="B187" t="s">
        <v>75</v>
      </c>
      <c r="C187" s="12">
        <v>0.17760000000000001</v>
      </c>
      <c r="E187">
        <v>2019</v>
      </c>
      <c r="F187" t="s">
        <v>75</v>
      </c>
      <c r="G187">
        <v>0.1537</v>
      </c>
      <c r="H187">
        <v>6240</v>
      </c>
    </row>
    <row r="188" spans="1:8" x14ac:dyDescent="0.25">
      <c r="A188">
        <v>2019</v>
      </c>
      <c r="B188" t="s">
        <v>76</v>
      </c>
      <c r="C188" s="12">
        <v>0.441</v>
      </c>
      <c r="E188">
        <v>2019</v>
      </c>
      <c r="F188" t="s">
        <v>76</v>
      </c>
      <c r="G188">
        <v>0.3821</v>
      </c>
      <c r="H188">
        <v>6370</v>
      </c>
    </row>
    <row r="189" spans="1:8" x14ac:dyDescent="0.25">
      <c r="A189">
        <v>2019</v>
      </c>
      <c r="B189" t="s">
        <v>77</v>
      </c>
      <c r="C189" s="12">
        <v>0.30299999999999999</v>
      </c>
      <c r="E189">
        <v>2019</v>
      </c>
      <c r="F189" t="s">
        <v>77</v>
      </c>
      <c r="G189">
        <v>0.21929999999999999</v>
      </c>
      <c r="H189">
        <v>3734.45</v>
      </c>
    </row>
    <row r="190" spans="1:8" x14ac:dyDescent="0.25">
      <c r="A190">
        <v>2019</v>
      </c>
      <c r="B190" t="s">
        <v>78</v>
      </c>
      <c r="C190" s="12">
        <v>0.45639999999999997</v>
      </c>
      <c r="E190">
        <v>2019</v>
      </c>
      <c r="F190" t="s">
        <v>78</v>
      </c>
      <c r="G190">
        <v>0.23419999999999999</v>
      </c>
      <c r="H190">
        <v>4789</v>
      </c>
    </row>
    <row r="191" spans="1:8" x14ac:dyDescent="0.25">
      <c r="A191">
        <v>2019</v>
      </c>
      <c r="B191" t="s">
        <v>79</v>
      </c>
      <c r="C191" s="12">
        <v>0.34710000000000002</v>
      </c>
      <c r="E191">
        <v>2019</v>
      </c>
      <c r="F191" t="s">
        <v>79</v>
      </c>
      <c r="G191">
        <v>0.31019999999999998</v>
      </c>
      <c r="H191">
        <v>3725</v>
      </c>
    </row>
    <row r="192" spans="1:8" x14ac:dyDescent="0.25">
      <c r="A192">
        <v>2019</v>
      </c>
      <c r="B192" t="s">
        <v>80</v>
      </c>
      <c r="C192" s="12">
        <v>0.36859999999999998</v>
      </c>
      <c r="E192">
        <v>2019</v>
      </c>
      <c r="F192" t="s">
        <v>80</v>
      </c>
      <c r="G192">
        <v>0.49340000000000001</v>
      </c>
      <c r="H192">
        <v>5200</v>
      </c>
    </row>
    <row r="193" spans="1:8" x14ac:dyDescent="0.25">
      <c r="A193">
        <v>2019</v>
      </c>
      <c r="B193" t="s">
        <v>81</v>
      </c>
      <c r="C193" s="12">
        <v>0.40150000000000002</v>
      </c>
      <c r="E193">
        <v>2019</v>
      </c>
      <c r="F193" t="s">
        <v>81</v>
      </c>
      <c r="G193">
        <v>0.41110000000000002</v>
      </c>
      <c r="H193">
        <v>4554</v>
      </c>
    </row>
    <row r="194" spans="1:8" x14ac:dyDescent="0.25">
      <c r="A194">
        <v>2019</v>
      </c>
      <c r="B194" t="s">
        <v>82</v>
      </c>
      <c r="C194" s="12">
        <v>0.40560000000000002</v>
      </c>
      <c r="E194">
        <v>2019</v>
      </c>
      <c r="F194" t="s">
        <v>82</v>
      </c>
      <c r="G194">
        <v>0.34250000000000003</v>
      </c>
      <c r="H194">
        <v>3846.5</v>
      </c>
    </row>
    <row r="195" spans="1:8" x14ac:dyDescent="0.25">
      <c r="A195">
        <v>2019</v>
      </c>
      <c r="B195" t="s">
        <v>83</v>
      </c>
      <c r="C195" s="12">
        <v>0.35299999999999998</v>
      </c>
      <c r="E195">
        <v>2019</v>
      </c>
      <c r="F195" t="s">
        <v>83</v>
      </c>
      <c r="G195">
        <v>0.3276</v>
      </c>
      <c r="H195">
        <v>3510</v>
      </c>
    </row>
    <row r="196" spans="1:8" x14ac:dyDescent="0.25">
      <c r="A196">
        <v>2019</v>
      </c>
      <c r="B196" t="s">
        <v>84</v>
      </c>
      <c r="C196" s="12">
        <v>0.28689999999999999</v>
      </c>
      <c r="E196">
        <v>2019</v>
      </c>
      <c r="F196" t="s">
        <v>84</v>
      </c>
      <c r="G196">
        <v>0.45829999999999999</v>
      </c>
      <c r="H196">
        <v>5420.99</v>
      </c>
    </row>
    <row r="197" spans="1:8" x14ac:dyDescent="0.25">
      <c r="A197">
        <v>2019</v>
      </c>
      <c r="B197" t="s">
        <v>97</v>
      </c>
      <c r="C197" s="12">
        <v>0.56510000000000005</v>
      </c>
      <c r="E197">
        <v>2019</v>
      </c>
      <c r="F197" t="s">
        <v>97</v>
      </c>
      <c r="G197">
        <v>0.53669999999999995</v>
      </c>
      <c r="H197">
        <v>3399</v>
      </c>
    </row>
    <row r="198" spans="1:8" x14ac:dyDescent="0.25">
      <c r="A198">
        <v>2019</v>
      </c>
      <c r="B198" t="s">
        <v>85</v>
      </c>
      <c r="C198" s="12">
        <v>0.32950000000000002</v>
      </c>
      <c r="E198">
        <v>2019</v>
      </c>
      <c r="F198" t="s">
        <v>85</v>
      </c>
      <c r="G198">
        <v>0.34499999999999997</v>
      </c>
      <c r="H198">
        <v>4898.95</v>
      </c>
    </row>
    <row r="199" spans="1:8" x14ac:dyDescent="0.25">
      <c r="A199">
        <v>2019</v>
      </c>
      <c r="B199" t="s">
        <v>86</v>
      </c>
      <c r="C199" s="12">
        <v>0.35899999999999999</v>
      </c>
      <c r="E199">
        <v>2019</v>
      </c>
      <c r="F199" t="s">
        <v>86</v>
      </c>
      <c r="G199">
        <v>0.2923</v>
      </c>
      <c r="H199">
        <v>3329.56</v>
      </c>
    </row>
    <row r="200" spans="1:8" x14ac:dyDescent="0.25">
      <c r="A200">
        <v>2019</v>
      </c>
      <c r="B200" t="s">
        <v>87</v>
      </c>
      <c r="C200" s="12">
        <v>0.25469999999999998</v>
      </c>
      <c r="E200">
        <v>2019</v>
      </c>
      <c r="F200" t="s">
        <v>87</v>
      </c>
      <c r="G200">
        <v>0.502</v>
      </c>
      <c r="H200">
        <v>7220.47</v>
      </c>
    </row>
    <row r="201" spans="1:8" x14ac:dyDescent="0.25">
      <c r="A201">
        <v>2019</v>
      </c>
      <c r="B201" t="s">
        <v>88</v>
      </c>
      <c r="C201" s="12">
        <v>0.33239999999999997</v>
      </c>
      <c r="E201">
        <v>2019</v>
      </c>
      <c r="F201" t="s">
        <v>88</v>
      </c>
      <c r="G201">
        <v>0.48759999999999998</v>
      </c>
      <c r="H201">
        <v>3917.25</v>
      </c>
    </row>
    <row r="202" spans="1:8" x14ac:dyDescent="0.25">
      <c r="A202">
        <v>2019</v>
      </c>
      <c r="B202" t="s">
        <v>89</v>
      </c>
      <c r="C202" s="12">
        <v>0.34110000000000001</v>
      </c>
      <c r="E202">
        <v>2019</v>
      </c>
      <c r="F202" t="s">
        <v>89</v>
      </c>
      <c r="G202">
        <v>0.35510000000000003</v>
      </c>
      <c r="H202">
        <v>5105.53</v>
      </c>
    </row>
    <row r="203" spans="1:8" x14ac:dyDescent="0.25">
      <c r="A203">
        <v>2019</v>
      </c>
      <c r="B203" t="s">
        <v>90</v>
      </c>
      <c r="C203" s="12">
        <v>0.34329999999999999</v>
      </c>
      <c r="E203">
        <v>2019</v>
      </c>
      <c r="F203" t="s">
        <v>90</v>
      </c>
      <c r="G203">
        <v>0.2326</v>
      </c>
      <c r="H203">
        <v>4935</v>
      </c>
    </row>
    <row r="204" spans="1:8" x14ac:dyDescent="0.25">
      <c r="A204">
        <v>2019</v>
      </c>
      <c r="B204" t="s">
        <v>91</v>
      </c>
      <c r="C204" s="12">
        <v>0.28920000000000001</v>
      </c>
      <c r="E204">
        <v>2019</v>
      </c>
      <c r="F204" t="s">
        <v>91</v>
      </c>
      <c r="G204">
        <v>0.38800000000000001</v>
      </c>
      <c r="H204">
        <v>3808.02</v>
      </c>
    </row>
    <row r="205" spans="1:8" x14ac:dyDescent="0.25">
      <c r="A205">
        <v>2019</v>
      </c>
      <c r="B205" t="s">
        <v>92</v>
      </c>
      <c r="C205" s="12">
        <v>0.24149999999999999</v>
      </c>
      <c r="E205">
        <v>2019</v>
      </c>
      <c r="F205" t="s">
        <v>92</v>
      </c>
      <c r="G205">
        <v>0.2253</v>
      </c>
      <c r="H205">
        <v>5473.04</v>
      </c>
    </row>
    <row r="206" spans="1:8" x14ac:dyDescent="0.25">
      <c r="A206">
        <v>2019</v>
      </c>
      <c r="B206" t="s">
        <v>93</v>
      </c>
      <c r="C206" s="12">
        <v>0.37940000000000002</v>
      </c>
      <c r="E206">
        <v>2019</v>
      </c>
      <c r="F206" t="s">
        <v>93</v>
      </c>
      <c r="G206">
        <v>0.32290000000000002</v>
      </c>
      <c r="H206">
        <v>5598.74</v>
      </c>
    </row>
    <row r="207" spans="1:8" x14ac:dyDescent="0.25">
      <c r="A207">
        <v>2019</v>
      </c>
      <c r="B207" t="s">
        <v>94</v>
      </c>
      <c r="C207" s="12">
        <v>0.373</v>
      </c>
      <c r="E207">
        <v>2019</v>
      </c>
      <c r="F207" t="s">
        <v>94</v>
      </c>
      <c r="G207">
        <v>0.27600000000000002</v>
      </c>
      <c r="H207">
        <v>2655.63</v>
      </c>
    </row>
    <row r="208" spans="1:8" x14ac:dyDescent="0.25">
      <c r="A208">
        <v>2019</v>
      </c>
      <c r="B208" t="s">
        <v>95</v>
      </c>
      <c r="C208" s="12">
        <v>0.45369999999999999</v>
      </c>
      <c r="E208">
        <v>2019</v>
      </c>
      <c r="F208" t="s">
        <v>95</v>
      </c>
      <c r="G208">
        <v>0.4551</v>
      </c>
      <c r="H208">
        <v>5004</v>
      </c>
    </row>
    <row r="209" spans="1:8" x14ac:dyDescent="0.25">
      <c r="A209">
        <v>2019</v>
      </c>
      <c r="B209" t="s">
        <v>96</v>
      </c>
      <c r="C209" s="12">
        <v>0.55000000000000004</v>
      </c>
      <c r="E209">
        <v>2019</v>
      </c>
      <c r="F209" t="s">
        <v>96</v>
      </c>
      <c r="G209">
        <v>0.51300000000000001</v>
      </c>
      <c r="H209">
        <v>3300.2</v>
      </c>
    </row>
    <row r="210" spans="1:8" x14ac:dyDescent="0.25">
      <c r="A210">
        <v>2020</v>
      </c>
      <c r="B210" t="s">
        <v>46</v>
      </c>
      <c r="C210" s="12">
        <v>0.36199999999999999</v>
      </c>
    </row>
    <row r="211" spans="1:8" x14ac:dyDescent="0.25">
      <c r="A211">
        <v>2020</v>
      </c>
      <c r="B211" t="s">
        <v>47</v>
      </c>
      <c r="C211" s="12">
        <v>0.2019</v>
      </c>
    </row>
    <row r="212" spans="1:8" x14ac:dyDescent="0.25">
      <c r="A212">
        <v>2020</v>
      </c>
      <c r="B212" t="s">
        <v>48</v>
      </c>
      <c r="C212" s="12">
        <v>0.19650000000000001</v>
      </c>
    </row>
    <row r="213" spans="1:8" x14ac:dyDescent="0.25">
      <c r="A213">
        <v>2020</v>
      </c>
      <c r="B213" t="s">
        <v>49</v>
      </c>
      <c r="C213" s="12">
        <v>0.55730000000000002</v>
      </c>
    </row>
    <row r="214" spans="1:8" x14ac:dyDescent="0.25">
      <c r="A214">
        <v>2020</v>
      </c>
      <c r="B214" t="s">
        <v>50</v>
      </c>
      <c r="C214" s="12">
        <v>0.33560000000000001</v>
      </c>
    </row>
    <row r="215" spans="1:8" x14ac:dyDescent="0.25">
      <c r="A215">
        <v>2020</v>
      </c>
      <c r="B215" t="s">
        <v>51</v>
      </c>
      <c r="C215" s="12">
        <v>0.44159999999999999</v>
      </c>
    </row>
    <row r="216" spans="1:8" x14ac:dyDescent="0.25">
      <c r="A216">
        <v>2020</v>
      </c>
      <c r="B216" t="s">
        <v>52</v>
      </c>
      <c r="C216" s="12">
        <v>0.33310000000000001</v>
      </c>
    </row>
    <row r="217" spans="1:8" x14ac:dyDescent="0.25">
      <c r="A217">
        <v>2020</v>
      </c>
      <c r="B217" t="s">
        <v>53</v>
      </c>
      <c r="C217" s="12">
        <v>0.49359999999999998</v>
      </c>
    </row>
    <row r="218" spans="1:8" x14ac:dyDescent="0.25">
      <c r="A218">
        <v>2020</v>
      </c>
      <c r="B218" t="s">
        <v>54</v>
      </c>
      <c r="C218" s="12">
        <v>0.55630000000000002</v>
      </c>
    </row>
    <row r="219" spans="1:8" x14ac:dyDescent="0.25">
      <c r="A219">
        <v>2020</v>
      </c>
      <c r="B219" t="s">
        <v>55</v>
      </c>
      <c r="C219" s="12">
        <v>0.25359999999999999</v>
      </c>
    </row>
    <row r="220" spans="1:8" x14ac:dyDescent="0.25">
      <c r="A220">
        <v>2020</v>
      </c>
      <c r="B220" t="s">
        <v>56</v>
      </c>
      <c r="C220" s="12">
        <v>0.40410000000000001</v>
      </c>
    </row>
    <row r="221" spans="1:8" x14ac:dyDescent="0.25">
      <c r="A221">
        <v>2020</v>
      </c>
      <c r="B221" t="s">
        <v>57</v>
      </c>
      <c r="C221" s="12">
        <v>0.34379999999999999</v>
      </c>
    </row>
    <row r="222" spans="1:8" x14ac:dyDescent="0.25">
      <c r="A222">
        <v>2020</v>
      </c>
      <c r="B222" t="s">
        <v>58</v>
      </c>
      <c r="C222" s="12">
        <v>0.21590000000000001</v>
      </c>
    </row>
    <row r="223" spans="1:8" x14ac:dyDescent="0.25">
      <c r="A223">
        <v>2020</v>
      </c>
      <c r="B223" t="s">
        <v>59</v>
      </c>
      <c r="C223" s="12">
        <v>0.31580000000000003</v>
      </c>
    </row>
    <row r="224" spans="1:8" x14ac:dyDescent="0.25">
      <c r="A224">
        <v>2020</v>
      </c>
      <c r="B224" t="s">
        <v>60</v>
      </c>
      <c r="C224" s="12">
        <v>0.68769999999999998</v>
      </c>
    </row>
    <row r="225" spans="1:3" x14ac:dyDescent="0.25">
      <c r="A225">
        <v>2020</v>
      </c>
      <c r="B225" t="s">
        <v>61</v>
      </c>
      <c r="C225" s="12">
        <v>0.44429999999999997</v>
      </c>
    </row>
    <row r="226" spans="1:3" x14ac:dyDescent="0.25">
      <c r="A226">
        <v>2020</v>
      </c>
      <c r="B226" t="s">
        <v>62</v>
      </c>
      <c r="C226" s="12">
        <v>0.58840000000000003</v>
      </c>
    </row>
    <row r="227" spans="1:3" x14ac:dyDescent="0.25">
      <c r="A227">
        <v>2020</v>
      </c>
      <c r="B227" t="s">
        <v>63</v>
      </c>
      <c r="C227" s="12">
        <v>0.41070000000000001</v>
      </c>
    </row>
    <row r="228" spans="1:3" x14ac:dyDescent="0.25">
      <c r="A228">
        <v>2020</v>
      </c>
      <c r="B228" t="s">
        <v>64</v>
      </c>
      <c r="C228" s="12">
        <v>0.40279999999999999</v>
      </c>
    </row>
    <row r="229" spans="1:3" x14ac:dyDescent="0.25">
      <c r="A229">
        <v>2020</v>
      </c>
      <c r="B229" t="s">
        <v>65</v>
      </c>
      <c r="C229" s="12">
        <v>0.37619999999999998</v>
      </c>
    </row>
    <row r="230" spans="1:3" x14ac:dyDescent="0.25">
      <c r="A230">
        <v>2020</v>
      </c>
      <c r="B230" t="s">
        <v>66</v>
      </c>
      <c r="C230" s="12">
        <v>0.2092</v>
      </c>
    </row>
    <row r="231" spans="1:3" x14ac:dyDescent="0.25">
      <c r="A231">
        <v>2020</v>
      </c>
      <c r="B231" t="s">
        <v>67</v>
      </c>
      <c r="C231" s="12">
        <v>0.41460000000000002</v>
      </c>
    </row>
    <row r="232" spans="1:3" x14ac:dyDescent="0.25">
      <c r="A232">
        <v>2020</v>
      </c>
      <c r="B232" t="s">
        <v>68</v>
      </c>
      <c r="C232" s="12">
        <v>0.37090000000000001</v>
      </c>
    </row>
    <row r="233" spans="1:3" x14ac:dyDescent="0.25">
      <c r="A233">
        <v>2020</v>
      </c>
      <c r="B233" t="s">
        <v>69</v>
      </c>
      <c r="C233" s="12">
        <v>0.2301</v>
      </c>
    </row>
    <row r="234" spans="1:3" x14ac:dyDescent="0.25">
      <c r="A234">
        <v>2020</v>
      </c>
      <c r="B234" t="s">
        <v>70</v>
      </c>
      <c r="C234" s="12">
        <v>0.5333</v>
      </c>
    </row>
    <row r="235" spans="1:3" x14ac:dyDescent="0.25">
      <c r="A235">
        <v>2020</v>
      </c>
      <c r="B235" t="s">
        <v>71</v>
      </c>
      <c r="C235" s="12">
        <v>0.55800000000000005</v>
      </c>
    </row>
    <row r="236" spans="1:3" x14ac:dyDescent="0.25">
      <c r="A236">
        <v>2020</v>
      </c>
      <c r="B236" t="s">
        <v>72</v>
      </c>
      <c r="C236" s="12">
        <v>0.51170000000000004</v>
      </c>
    </row>
    <row r="237" spans="1:3" x14ac:dyDescent="0.25">
      <c r="A237">
        <v>2020</v>
      </c>
      <c r="B237" t="s">
        <v>73</v>
      </c>
      <c r="C237" s="12">
        <v>0.46200000000000002</v>
      </c>
    </row>
    <row r="238" spans="1:3" x14ac:dyDescent="0.25">
      <c r="A238">
        <v>2020</v>
      </c>
      <c r="B238" t="s">
        <v>74</v>
      </c>
      <c r="C238" s="12">
        <v>0.50570000000000004</v>
      </c>
    </row>
    <row r="239" spans="1:3" x14ac:dyDescent="0.25">
      <c r="A239">
        <v>2020</v>
      </c>
      <c r="B239" t="s">
        <v>75</v>
      </c>
      <c r="C239" s="12">
        <v>0.33910000000000001</v>
      </c>
    </row>
    <row r="240" spans="1:3" x14ac:dyDescent="0.25">
      <c r="A240">
        <v>2020</v>
      </c>
      <c r="B240" t="s">
        <v>76</v>
      </c>
      <c r="C240" s="12">
        <v>0.47199999999999998</v>
      </c>
    </row>
    <row r="241" spans="1:3" x14ac:dyDescent="0.25">
      <c r="A241">
        <v>2020</v>
      </c>
      <c r="B241" t="s">
        <v>77</v>
      </c>
      <c r="C241" s="12">
        <v>0.3095</v>
      </c>
    </row>
    <row r="242" spans="1:3" x14ac:dyDescent="0.25">
      <c r="A242">
        <v>2020</v>
      </c>
      <c r="B242" t="s">
        <v>78</v>
      </c>
      <c r="C242" s="12">
        <v>0.1366</v>
      </c>
    </row>
    <row r="243" spans="1:3" x14ac:dyDescent="0.25">
      <c r="A243">
        <v>2020</v>
      </c>
      <c r="B243" t="s">
        <v>79</v>
      </c>
      <c r="C243" s="12">
        <v>0.37780000000000002</v>
      </c>
    </row>
    <row r="244" spans="1:3" x14ac:dyDescent="0.25">
      <c r="A244">
        <v>2020</v>
      </c>
      <c r="B244" t="s">
        <v>80</v>
      </c>
      <c r="C244" s="12">
        <v>0.39510000000000001</v>
      </c>
    </row>
    <row r="245" spans="1:3" x14ac:dyDescent="0.25">
      <c r="A245">
        <v>2020</v>
      </c>
      <c r="B245" t="s">
        <v>81</v>
      </c>
      <c r="C245" s="12">
        <v>0.4284</v>
      </c>
    </row>
    <row r="246" spans="1:3" x14ac:dyDescent="0.25">
      <c r="A246">
        <v>2020</v>
      </c>
      <c r="B246" t="s">
        <v>82</v>
      </c>
      <c r="C246" s="12">
        <v>0.4032</v>
      </c>
    </row>
    <row r="247" spans="1:3" x14ac:dyDescent="0.25">
      <c r="A247">
        <v>2020</v>
      </c>
      <c r="B247" t="s">
        <v>83</v>
      </c>
      <c r="C247" s="12">
        <v>0.1578</v>
      </c>
    </row>
    <row r="248" spans="1:3" x14ac:dyDescent="0.25">
      <c r="A248">
        <v>2020</v>
      </c>
      <c r="B248" t="s">
        <v>84</v>
      </c>
      <c r="C248" s="12">
        <v>0.32850000000000001</v>
      </c>
    </row>
    <row r="249" spans="1:3" x14ac:dyDescent="0.25">
      <c r="A249">
        <v>2020</v>
      </c>
      <c r="B249" t="s">
        <v>97</v>
      </c>
      <c r="C249" s="12">
        <v>0.5766</v>
      </c>
    </row>
    <row r="250" spans="1:3" x14ac:dyDescent="0.25">
      <c r="A250">
        <v>2020</v>
      </c>
      <c r="B250" t="s">
        <v>85</v>
      </c>
      <c r="C250" s="12">
        <v>0.34399999999999997</v>
      </c>
    </row>
    <row r="251" spans="1:3" x14ac:dyDescent="0.25">
      <c r="A251">
        <v>2020</v>
      </c>
      <c r="B251" t="s">
        <v>86</v>
      </c>
      <c r="C251" s="12">
        <v>0.39629999999999999</v>
      </c>
    </row>
    <row r="252" spans="1:3" x14ac:dyDescent="0.25">
      <c r="A252">
        <v>2020</v>
      </c>
      <c r="B252" t="s">
        <v>87</v>
      </c>
      <c r="C252" s="12">
        <v>0.34489999999999998</v>
      </c>
    </row>
    <row r="253" spans="1:3" x14ac:dyDescent="0.25">
      <c r="A253">
        <v>2020</v>
      </c>
      <c r="B253" t="s">
        <v>88</v>
      </c>
      <c r="C253" s="12">
        <v>0.38240000000000002</v>
      </c>
    </row>
    <row r="254" spans="1:3" x14ac:dyDescent="0.25">
      <c r="A254">
        <v>2020</v>
      </c>
      <c r="B254" t="s">
        <v>89</v>
      </c>
      <c r="C254" s="12">
        <v>0.42359999999999998</v>
      </c>
    </row>
    <row r="255" spans="1:3" x14ac:dyDescent="0.25">
      <c r="A255">
        <v>2020</v>
      </c>
      <c r="B255" t="s">
        <v>90</v>
      </c>
      <c r="C255" s="12">
        <v>0.3649</v>
      </c>
    </row>
    <row r="256" spans="1:3" x14ac:dyDescent="0.25">
      <c r="A256">
        <v>2020</v>
      </c>
      <c r="B256" t="s">
        <v>91</v>
      </c>
      <c r="C256" s="12">
        <v>0.28129999999999999</v>
      </c>
    </row>
    <row r="257" spans="1:3" x14ac:dyDescent="0.25">
      <c r="A257">
        <v>2020</v>
      </c>
      <c r="B257" t="s">
        <v>92</v>
      </c>
      <c r="C257" s="12">
        <v>0.21690000000000001</v>
      </c>
    </row>
    <row r="258" spans="1:3" x14ac:dyDescent="0.25">
      <c r="A258">
        <v>2020</v>
      </c>
      <c r="B258" t="s">
        <v>93</v>
      </c>
      <c r="C258" s="12">
        <v>0.2477</v>
      </c>
    </row>
    <row r="259" spans="1:3" x14ac:dyDescent="0.25">
      <c r="A259">
        <v>2020</v>
      </c>
      <c r="B259" t="s">
        <v>94</v>
      </c>
      <c r="C259" s="12">
        <v>0.49890000000000001</v>
      </c>
    </row>
    <row r="260" spans="1:3" x14ac:dyDescent="0.25">
      <c r="A260">
        <v>2020</v>
      </c>
      <c r="B260" t="s">
        <v>95</v>
      </c>
      <c r="C260" s="12">
        <v>0.51990000000000003</v>
      </c>
    </row>
    <row r="261" spans="1:3" x14ac:dyDescent="0.25">
      <c r="A261">
        <v>2020</v>
      </c>
      <c r="B261" t="s">
        <v>96</v>
      </c>
      <c r="C261" s="12">
        <v>0.58630000000000004</v>
      </c>
    </row>
  </sheetData>
  <sheetProtection sheet="1" objects="1" scenarios="1" select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92291-BCF8-4ADB-A63C-367175FB4739}">
  <dimension ref="A1:B36"/>
  <sheetViews>
    <sheetView tabSelected="1" workbookViewId="0">
      <selection activeCell="B2" sqref="B2"/>
    </sheetView>
  </sheetViews>
  <sheetFormatPr defaultRowHeight="15" x14ac:dyDescent="0.25"/>
  <cols>
    <col min="1" max="1" width="8.85546875" customWidth="1"/>
    <col min="2" max="2" width="125.7109375" customWidth="1"/>
  </cols>
  <sheetData>
    <row r="1" spans="2:2" ht="15.75" thickBot="1" x14ac:dyDescent="0.3"/>
    <row r="2" spans="2:2" ht="19.5" thickBot="1" x14ac:dyDescent="0.35">
      <c r="B2" s="83" t="s">
        <v>116</v>
      </c>
    </row>
    <row r="3" spans="2:2" ht="15.75" thickBot="1" x14ac:dyDescent="0.3"/>
    <row r="4" spans="2:2" ht="16.5" thickBot="1" x14ac:dyDescent="0.3">
      <c r="B4" s="85" t="s">
        <v>117</v>
      </c>
    </row>
    <row r="5" spans="2:2" ht="151.5" customHeight="1" thickBot="1" x14ac:dyDescent="0.3">
      <c r="B5" s="86" t="s">
        <v>118</v>
      </c>
    </row>
    <row r="6" spans="2:2" ht="15.75" thickBot="1" x14ac:dyDescent="0.3"/>
    <row r="7" spans="2:2" ht="19.5" thickBot="1" x14ac:dyDescent="0.4">
      <c r="B7" s="85" t="s">
        <v>119</v>
      </c>
    </row>
    <row r="8" spans="2:2" ht="69" customHeight="1" x14ac:dyDescent="0.25">
      <c r="B8" s="87" t="s">
        <v>120</v>
      </c>
    </row>
    <row r="9" spans="2:2" ht="61.5" customHeight="1" x14ac:dyDescent="0.25">
      <c r="B9" s="87" t="s">
        <v>121</v>
      </c>
    </row>
    <row r="10" spans="2:2" ht="48.75" thickBot="1" x14ac:dyDescent="0.3">
      <c r="B10" s="86" t="s">
        <v>122</v>
      </c>
    </row>
    <row r="11" spans="2:2" ht="15.75" thickBot="1" x14ac:dyDescent="0.3"/>
    <row r="12" spans="2:2" ht="16.5" thickBot="1" x14ac:dyDescent="0.3">
      <c r="B12" s="85" t="s">
        <v>123</v>
      </c>
    </row>
    <row r="13" spans="2:2" ht="48" x14ac:dyDescent="0.25">
      <c r="B13" s="87" t="s">
        <v>124</v>
      </c>
    </row>
    <row r="14" spans="2:2" x14ac:dyDescent="0.25">
      <c r="B14" s="84"/>
    </row>
    <row r="15" spans="2:2" x14ac:dyDescent="0.25">
      <c r="B15" s="91" t="s">
        <v>125</v>
      </c>
    </row>
    <row r="16" spans="2:2" x14ac:dyDescent="0.25">
      <c r="B16" s="91" t="s">
        <v>126</v>
      </c>
    </row>
    <row r="17" spans="2:2" x14ac:dyDescent="0.25">
      <c r="B17" s="91" t="s">
        <v>127</v>
      </c>
    </row>
    <row r="18" spans="2:2" x14ac:dyDescent="0.25">
      <c r="B18" s="91" t="s">
        <v>128</v>
      </c>
    </row>
    <row r="19" spans="2:2" ht="15.75" thickBot="1" x14ac:dyDescent="0.3">
      <c r="B19" s="88" t="s">
        <v>129</v>
      </c>
    </row>
    <row r="20" spans="2:2" ht="15.75" thickBot="1" x14ac:dyDescent="0.3"/>
    <row r="21" spans="2:2" ht="16.5" thickBot="1" x14ac:dyDescent="0.3">
      <c r="B21" s="85" t="s">
        <v>130</v>
      </c>
    </row>
    <row r="22" spans="2:2" ht="48.75" customHeight="1" x14ac:dyDescent="0.25">
      <c r="B22" s="87" t="s">
        <v>131</v>
      </c>
    </row>
    <row r="23" spans="2:2" ht="63" x14ac:dyDescent="0.25">
      <c r="B23" s="87" t="s">
        <v>132</v>
      </c>
    </row>
    <row r="24" spans="2:2" ht="33" customHeight="1" thickBot="1" x14ac:dyDescent="0.3">
      <c r="B24" s="86" t="s">
        <v>133</v>
      </c>
    </row>
    <row r="33" spans="1:1" x14ac:dyDescent="0.25">
      <c r="A33" s="6"/>
    </row>
    <row r="34" spans="1:1" x14ac:dyDescent="0.25">
      <c r="A34" s="6"/>
    </row>
    <row r="35" spans="1:1" x14ac:dyDescent="0.25">
      <c r="A35" s="6"/>
    </row>
    <row r="36" spans="1:1" x14ac:dyDescent="0.25">
      <c r="A36" s="6"/>
    </row>
  </sheetData>
  <sheetProtection sheet="1" objects="1" scenarios="1" selectLockedCells="1"/>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9ACD1-8CFE-495A-9966-9E4734AC87E3}">
  <dimension ref="B1:G31"/>
  <sheetViews>
    <sheetView workbookViewId="0">
      <selection activeCell="B2" sqref="B2:G2"/>
    </sheetView>
  </sheetViews>
  <sheetFormatPr defaultRowHeight="15" x14ac:dyDescent="0.25"/>
  <cols>
    <col min="2" max="3" width="28.7109375" style="1" customWidth="1"/>
    <col min="4" max="7" width="28.7109375" customWidth="1"/>
    <col min="8" max="8" width="22.7109375" customWidth="1"/>
    <col min="9" max="9" width="16.7109375" customWidth="1"/>
    <col min="10" max="10" width="22.7109375" customWidth="1"/>
    <col min="11" max="11" width="22.42578125" customWidth="1"/>
    <col min="12" max="12" width="16.7109375" customWidth="1"/>
  </cols>
  <sheetData>
    <row r="1" spans="2:7" ht="15.75" thickBot="1" x14ac:dyDescent="0.3"/>
    <row r="2" spans="2:7" ht="18" customHeight="1" thickBot="1" x14ac:dyDescent="0.3">
      <c r="B2" s="97" t="s">
        <v>134</v>
      </c>
      <c r="C2" s="98"/>
      <c r="D2" s="98"/>
      <c r="E2" s="98"/>
      <c r="F2" s="98"/>
      <c r="G2" s="99"/>
    </row>
    <row r="3" spans="2:7" ht="15" customHeight="1" thickBot="1" x14ac:dyDescent="0.3">
      <c r="B3" s="57"/>
      <c r="C3" s="57"/>
      <c r="D3" s="57"/>
      <c r="E3" s="57"/>
      <c r="F3" s="57"/>
      <c r="G3" s="57"/>
    </row>
    <row r="4" spans="2:7" ht="31.15" customHeight="1" x14ac:dyDescent="0.25">
      <c r="B4" s="100" t="s">
        <v>135</v>
      </c>
      <c r="C4" s="101"/>
      <c r="D4" s="101"/>
      <c r="E4" s="101"/>
      <c r="F4" s="101"/>
      <c r="G4" s="102"/>
    </row>
    <row r="5" spans="2:7" ht="75" customHeight="1" x14ac:dyDescent="0.25">
      <c r="B5" s="109" t="s">
        <v>136</v>
      </c>
      <c r="C5" s="110"/>
      <c r="D5" s="110"/>
      <c r="E5" s="110"/>
      <c r="F5" s="110"/>
      <c r="G5" s="111"/>
    </row>
    <row r="6" spans="2:7" ht="36.75" customHeight="1" x14ac:dyDescent="0.25">
      <c r="B6" s="103" t="s">
        <v>137</v>
      </c>
      <c r="C6" s="104"/>
      <c r="D6" s="104"/>
      <c r="E6" s="104"/>
      <c r="F6" s="104"/>
      <c r="G6" s="105"/>
    </row>
    <row r="7" spans="2:7" ht="31.15" customHeight="1" thickBot="1" x14ac:dyDescent="0.3">
      <c r="B7" s="106" t="s">
        <v>138</v>
      </c>
      <c r="C7" s="107"/>
      <c r="D7" s="107"/>
      <c r="E7" s="107"/>
      <c r="F7" s="107"/>
      <c r="G7" s="108"/>
    </row>
    <row r="8" spans="2:7" ht="15.75" thickBot="1" x14ac:dyDescent="0.3"/>
    <row r="9" spans="2:7" ht="15.75" thickBot="1" x14ac:dyDescent="0.3">
      <c r="B9" s="112" t="s">
        <v>139</v>
      </c>
      <c r="C9" s="112"/>
      <c r="D9" s="112"/>
      <c r="E9" s="112"/>
      <c r="F9" s="112"/>
      <c r="G9" s="112"/>
    </row>
    <row r="10" spans="2:7" ht="30.75" thickBot="1" x14ac:dyDescent="0.3">
      <c r="B10" s="32" t="s">
        <v>140</v>
      </c>
      <c r="C10" s="32" t="s">
        <v>141</v>
      </c>
      <c r="D10" s="33" t="s">
        <v>142</v>
      </c>
      <c r="E10" s="32" t="s">
        <v>143</v>
      </c>
      <c r="F10" s="32" t="s">
        <v>144</v>
      </c>
      <c r="G10" s="32" t="s">
        <v>145</v>
      </c>
    </row>
    <row r="11" spans="2:7" ht="30.75" thickBot="1" x14ac:dyDescent="0.3">
      <c r="B11" s="31" t="s">
        <v>146</v>
      </c>
      <c r="C11" s="31" t="s">
        <v>146</v>
      </c>
      <c r="D11" s="31" t="s">
        <v>146</v>
      </c>
      <c r="E11" s="31" t="s">
        <v>146</v>
      </c>
      <c r="F11" s="31" t="s">
        <v>147</v>
      </c>
      <c r="G11" s="31" t="s">
        <v>146</v>
      </c>
    </row>
    <row r="12" spans="2:7" ht="30.75" thickBot="1" x14ac:dyDescent="0.3">
      <c r="B12" s="31" t="s">
        <v>148</v>
      </c>
      <c r="C12" s="31" t="s">
        <v>148</v>
      </c>
      <c r="D12" s="31" t="s">
        <v>148</v>
      </c>
      <c r="E12" s="31" t="s">
        <v>148</v>
      </c>
      <c r="F12" s="31" t="s">
        <v>149</v>
      </c>
      <c r="G12" s="31" t="s">
        <v>148</v>
      </c>
    </row>
    <row r="13" spans="2:7" ht="30.75" thickBot="1" x14ac:dyDescent="0.3">
      <c r="B13" s="31" t="s">
        <v>150</v>
      </c>
      <c r="C13" s="31" t="s">
        <v>150</v>
      </c>
      <c r="D13" s="31" t="s">
        <v>150</v>
      </c>
      <c r="E13" s="31" t="s">
        <v>150</v>
      </c>
      <c r="F13" s="31" t="s">
        <v>151</v>
      </c>
      <c r="G13" s="31" t="s">
        <v>150</v>
      </c>
    </row>
    <row r="14" spans="2:7" ht="30.75" thickBot="1" x14ac:dyDescent="0.3">
      <c r="B14" s="31" t="s">
        <v>152</v>
      </c>
      <c r="C14" s="31" t="s">
        <v>152</v>
      </c>
      <c r="D14" s="31" t="s">
        <v>152</v>
      </c>
      <c r="E14" s="31" t="s">
        <v>152</v>
      </c>
      <c r="F14" s="31" t="s">
        <v>153</v>
      </c>
      <c r="G14" s="31" t="s">
        <v>152</v>
      </c>
    </row>
    <row r="15" spans="2:7" ht="30.75" thickBot="1" x14ac:dyDescent="0.3">
      <c r="B15" s="31" t="s">
        <v>154</v>
      </c>
      <c r="C15" s="31" t="s">
        <v>154</v>
      </c>
      <c r="D15" s="31" t="s">
        <v>154</v>
      </c>
      <c r="E15" s="31" t="s">
        <v>154</v>
      </c>
      <c r="F15" s="31" t="s">
        <v>155</v>
      </c>
      <c r="G15" s="31" t="s">
        <v>154</v>
      </c>
    </row>
    <row r="16" spans="2:7" ht="15.75" thickBot="1" x14ac:dyDescent="0.3">
      <c r="B16" s="113" t="s">
        <v>156</v>
      </c>
      <c r="C16" s="113"/>
      <c r="D16" s="113"/>
      <c r="E16" s="113"/>
      <c r="F16" s="113"/>
      <c r="G16" s="113"/>
    </row>
    <row r="17" spans="2:7" ht="15.75" thickBot="1" x14ac:dyDescent="0.3"/>
    <row r="18" spans="2:7" ht="15.75" customHeight="1" thickBot="1" x14ac:dyDescent="0.3">
      <c r="B18" s="112" t="s">
        <v>157</v>
      </c>
      <c r="C18" s="112"/>
      <c r="D18" s="112"/>
      <c r="E18" s="112"/>
      <c r="F18" s="112"/>
      <c r="G18" s="112"/>
    </row>
    <row r="19" spans="2:7" ht="30.75" thickBot="1" x14ac:dyDescent="0.3">
      <c r="B19" s="32" t="s">
        <v>140</v>
      </c>
      <c r="C19" s="32" t="s">
        <v>141</v>
      </c>
      <c r="D19" s="33" t="s">
        <v>142</v>
      </c>
      <c r="E19" s="32" t="s">
        <v>143</v>
      </c>
      <c r="F19" s="32" t="s">
        <v>144</v>
      </c>
      <c r="G19" s="32" t="s">
        <v>145</v>
      </c>
    </row>
    <row r="20" spans="2:7" ht="30.75" thickBot="1" x14ac:dyDescent="0.3">
      <c r="B20" s="31" t="s">
        <v>148</v>
      </c>
      <c r="C20" s="31" t="s">
        <v>148</v>
      </c>
      <c r="D20" s="31" t="s">
        <v>158</v>
      </c>
      <c r="E20" s="31" t="s">
        <v>159</v>
      </c>
      <c r="F20" s="31" t="s">
        <v>160</v>
      </c>
      <c r="G20" s="31" t="s">
        <v>148</v>
      </c>
    </row>
    <row r="21" spans="2:7" ht="30.75" thickBot="1" x14ac:dyDescent="0.3">
      <c r="B21" s="31" t="s">
        <v>150</v>
      </c>
      <c r="C21" s="31" t="s">
        <v>150</v>
      </c>
      <c r="D21" s="31" t="s">
        <v>161</v>
      </c>
      <c r="E21" s="31" t="s">
        <v>162</v>
      </c>
      <c r="F21" s="31" t="s">
        <v>163</v>
      </c>
      <c r="G21" s="31" t="s">
        <v>150</v>
      </c>
    </row>
    <row r="22" spans="2:7" ht="30.75" thickBot="1" x14ac:dyDescent="0.3">
      <c r="B22" s="31" t="s">
        <v>152</v>
      </c>
      <c r="C22" s="31" t="s">
        <v>152</v>
      </c>
      <c r="D22" s="31" t="s">
        <v>164</v>
      </c>
      <c r="E22" s="31" t="s">
        <v>165</v>
      </c>
      <c r="F22" s="31" t="s">
        <v>166</v>
      </c>
      <c r="G22" s="31" t="s">
        <v>152</v>
      </c>
    </row>
    <row r="23" spans="2:7" ht="30.75" thickBot="1" x14ac:dyDescent="0.3">
      <c r="B23" s="31" t="s">
        <v>154</v>
      </c>
      <c r="C23" s="31" t="s">
        <v>154</v>
      </c>
      <c r="D23" s="31" t="s">
        <v>167</v>
      </c>
      <c r="E23" s="31" t="s">
        <v>168</v>
      </c>
      <c r="F23" s="31" t="s">
        <v>169</v>
      </c>
      <c r="G23" s="31" t="s">
        <v>154</v>
      </c>
    </row>
    <row r="24" spans="2:7" ht="15.75" thickBot="1" x14ac:dyDescent="0.3">
      <c r="B24" s="113" t="s">
        <v>170</v>
      </c>
      <c r="C24" s="113"/>
      <c r="D24" s="113"/>
      <c r="E24" s="113"/>
      <c r="F24" s="113"/>
      <c r="G24" s="113"/>
    </row>
    <row r="25" spans="2:7" ht="15.75" thickBot="1" x14ac:dyDescent="0.3"/>
    <row r="26" spans="2:7" ht="15.75" customHeight="1" thickBot="1" x14ac:dyDescent="0.3">
      <c r="B26" s="112" t="s">
        <v>171</v>
      </c>
      <c r="C26" s="112"/>
      <c r="D26" s="112"/>
      <c r="E26" s="112"/>
      <c r="F26" s="112"/>
      <c r="G26" s="112"/>
    </row>
    <row r="27" spans="2:7" ht="30.75" thickBot="1" x14ac:dyDescent="0.3">
      <c r="B27" s="32" t="s">
        <v>140</v>
      </c>
      <c r="C27" s="32" t="s">
        <v>141</v>
      </c>
      <c r="D27" s="33" t="s">
        <v>142</v>
      </c>
      <c r="E27" s="32" t="s">
        <v>143</v>
      </c>
      <c r="F27" s="32" t="s">
        <v>144</v>
      </c>
      <c r="G27" s="32" t="s">
        <v>145</v>
      </c>
    </row>
    <row r="28" spans="2:7" ht="30.75" thickBot="1" x14ac:dyDescent="0.3">
      <c r="B28" s="30" t="s">
        <v>161</v>
      </c>
      <c r="C28" s="29" t="s">
        <v>172</v>
      </c>
      <c r="D28" s="31" t="s">
        <v>158</v>
      </c>
      <c r="E28" s="31" t="s">
        <v>173</v>
      </c>
      <c r="F28" s="31" t="s">
        <v>174</v>
      </c>
      <c r="G28" s="31" t="s">
        <v>175</v>
      </c>
    </row>
    <row r="29" spans="2:7" ht="30.75" thickBot="1" x14ac:dyDescent="0.3">
      <c r="B29" s="28" t="s">
        <v>164</v>
      </c>
      <c r="C29" s="29" t="s">
        <v>176</v>
      </c>
      <c r="D29" s="31" t="s">
        <v>161</v>
      </c>
      <c r="E29" s="31" t="s">
        <v>173</v>
      </c>
      <c r="F29" s="31" t="s">
        <v>177</v>
      </c>
      <c r="G29" s="31" t="s">
        <v>178</v>
      </c>
    </row>
    <row r="30" spans="2:7" ht="30.75" thickBot="1" x14ac:dyDescent="0.3">
      <c r="B30" s="28" t="s">
        <v>167</v>
      </c>
      <c r="C30" s="29" t="s">
        <v>167</v>
      </c>
      <c r="D30" s="29" t="s">
        <v>179</v>
      </c>
      <c r="E30" s="31" t="s">
        <v>180</v>
      </c>
      <c r="F30" s="31" t="s">
        <v>177</v>
      </c>
      <c r="G30" s="31" t="s">
        <v>181</v>
      </c>
    </row>
    <row r="31" spans="2:7" ht="15.75" thickBot="1" x14ac:dyDescent="0.3">
      <c r="B31" s="113" t="s">
        <v>182</v>
      </c>
      <c r="C31" s="113"/>
      <c r="D31" s="113"/>
      <c r="E31" s="113"/>
      <c r="F31" s="113"/>
      <c r="G31" s="113"/>
    </row>
  </sheetData>
  <sheetProtection sheet="1" objects="1" scenarios="1" selectLockedCells="1"/>
  <mergeCells count="11">
    <mergeCell ref="B26:G26"/>
    <mergeCell ref="B31:G31"/>
    <mergeCell ref="B9:G9"/>
    <mergeCell ref="B16:G16"/>
    <mergeCell ref="B18:G18"/>
    <mergeCell ref="B24:G24"/>
    <mergeCell ref="B2:G2"/>
    <mergeCell ref="B4:G4"/>
    <mergeCell ref="B6:G6"/>
    <mergeCell ref="B7:G7"/>
    <mergeCell ref="B5:G5"/>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6916B-86F3-43CA-9626-C849FD878C48}">
  <dimension ref="B1:F120"/>
  <sheetViews>
    <sheetView workbookViewId="0">
      <selection activeCell="B4" sqref="B4"/>
    </sheetView>
  </sheetViews>
  <sheetFormatPr defaultColWidth="9.140625" defaultRowHeight="12.75" x14ac:dyDescent="0.25"/>
  <cols>
    <col min="1" max="1" width="9.140625" style="6"/>
    <col min="2" max="2" width="50" style="4" customWidth="1"/>
    <col min="3" max="4" width="12.7109375" style="5" customWidth="1"/>
    <col min="5" max="16384" width="9.140625" style="6"/>
  </cols>
  <sheetData>
    <row r="1" spans="2:6" ht="13.5" thickBot="1" x14ac:dyDescent="0.3"/>
    <row r="2" spans="2:6" ht="19.5" thickBot="1" x14ac:dyDescent="0.3">
      <c r="B2" s="97" t="s">
        <v>183</v>
      </c>
      <c r="C2" s="98"/>
      <c r="D2" s="99"/>
    </row>
    <row r="3" spans="2:6" ht="19.5" thickBot="1" x14ac:dyDescent="0.3">
      <c r="B3" s="9"/>
    </row>
    <row r="4" spans="2:6" s="7" customFormat="1" ht="17.25" customHeight="1" thickBot="1" x14ac:dyDescent="0.3">
      <c r="B4" s="90" t="s">
        <v>46</v>
      </c>
      <c r="C4" s="116" t="s">
        <v>184</v>
      </c>
      <c r="D4" s="117"/>
      <c r="F4" s="8"/>
    </row>
    <row r="5" spans="2:6" s="7" customFormat="1" ht="15" customHeight="1" thickBot="1" x14ac:dyDescent="0.25">
      <c r="F5" s="8"/>
    </row>
    <row r="6" spans="2:6" s="10" customFormat="1" ht="20.25" customHeight="1" thickBot="1" x14ac:dyDescent="0.4">
      <c r="B6" s="38" t="s">
        <v>185</v>
      </c>
      <c r="C6" s="122">
        <f>VLOOKUP(B4,Est0!A3:C54,3,FALSE)</f>
        <v>0.32612398266792297</v>
      </c>
      <c r="D6" s="123"/>
      <c r="F6" s="13"/>
    </row>
    <row r="7" spans="2:6" s="10" customFormat="1" ht="15" customHeight="1" thickBot="1" x14ac:dyDescent="0.3">
      <c r="C7" s="11"/>
      <c r="D7" s="11"/>
      <c r="F7" s="13"/>
    </row>
    <row r="8" spans="2:6" s="10" customFormat="1" ht="15" customHeight="1" x14ac:dyDescent="0.25">
      <c r="B8" s="50" t="s">
        <v>186</v>
      </c>
      <c r="C8" s="114"/>
      <c r="D8" s="115"/>
      <c r="F8" s="13"/>
    </row>
    <row r="9" spans="2:6" s="10" customFormat="1" ht="15" customHeight="1" x14ac:dyDescent="0.25">
      <c r="B9" s="36" t="s">
        <v>187</v>
      </c>
      <c r="C9" s="120">
        <f>VLOOKUP(B4,Indicators!B210:C261,2,FALSE)</f>
        <v>0.36199999999999999</v>
      </c>
      <c r="D9" s="121"/>
      <c r="F9" s="13"/>
    </row>
    <row r="10" spans="2:6" s="10" customFormat="1" ht="15" customHeight="1" x14ac:dyDescent="0.25">
      <c r="B10" s="36" t="s">
        <v>188</v>
      </c>
      <c r="C10" s="120">
        <f>VLOOKUP(B4,Indicators!B158:C209,2,FALSE)</f>
        <v>0.2928</v>
      </c>
      <c r="D10" s="121"/>
      <c r="F10" s="13"/>
    </row>
    <row r="11" spans="2:6" s="10" customFormat="1" ht="15" customHeight="1" x14ac:dyDescent="0.25">
      <c r="B11" s="36" t="s">
        <v>189</v>
      </c>
      <c r="C11" s="120">
        <f>VLOOKUP(B4,Indicators!B106:C157,2,FALSE)</f>
        <v>0.36630000000000001</v>
      </c>
      <c r="D11" s="121"/>
      <c r="F11" s="13"/>
    </row>
    <row r="12" spans="2:6" s="10" customFormat="1" ht="15" customHeight="1" x14ac:dyDescent="0.25">
      <c r="B12" s="36" t="s">
        <v>190</v>
      </c>
      <c r="C12" s="120">
        <f>VLOOKUP(B4,Indicators!B54:C105,2,FALSE)</f>
        <v>0.40560000000000002</v>
      </c>
      <c r="D12" s="121"/>
      <c r="F12" s="13"/>
    </row>
    <row r="13" spans="2:6" s="10" customFormat="1" ht="15" customHeight="1" thickBot="1" x14ac:dyDescent="0.3">
      <c r="B13" s="37" t="s">
        <v>191</v>
      </c>
      <c r="C13" s="118">
        <f>VLOOKUP(B4,Indicators!B2:C53,2,FALSE)</f>
        <v>0.4289</v>
      </c>
      <c r="D13" s="119"/>
    </row>
    <row r="14" spans="2:6" s="7" customFormat="1" ht="15" customHeight="1" thickBot="1" x14ac:dyDescent="0.25"/>
    <row r="15" spans="2:6" s="8" customFormat="1" ht="28.9" customHeight="1" x14ac:dyDescent="0.2">
      <c r="B15" s="47" t="s">
        <v>192</v>
      </c>
      <c r="C15" s="48" t="s">
        <v>193</v>
      </c>
      <c r="D15" s="49" t="s">
        <v>194</v>
      </c>
    </row>
    <row r="16" spans="2:6" x14ac:dyDescent="0.25">
      <c r="B16" s="39" t="s">
        <v>195</v>
      </c>
      <c r="C16" s="40">
        <f>VLOOKUP(B4,'MSG Data'!$A$2:$AT$53,2,FALSE)</f>
        <v>0.39604997634887695</v>
      </c>
      <c r="D16" s="41">
        <v>0.35138760000000002</v>
      </c>
      <c r="F16" s="92"/>
    </row>
    <row r="17" spans="2:6" x14ac:dyDescent="0.25">
      <c r="B17" s="39" t="s">
        <v>196</v>
      </c>
      <c r="C17" s="40"/>
      <c r="D17" s="41"/>
      <c r="F17" s="92"/>
    </row>
    <row r="18" spans="2:6" x14ac:dyDescent="0.25">
      <c r="B18" s="42" t="s">
        <v>197</v>
      </c>
      <c r="C18" s="40">
        <f>VLOOKUP(B4,'MSG Data'!$A$2:$AT$53,3,FALSE)</f>
        <v>0.10311981290578842</v>
      </c>
      <c r="D18" s="41" t="s">
        <v>198</v>
      </c>
      <c r="F18" s="92"/>
    </row>
    <row r="19" spans="2:6" x14ac:dyDescent="0.25">
      <c r="B19" s="42" t="s">
        <v>199</v>
      </c>
      <c r="C19" s="40">
        <f>VLOOKUP(B4,'MSG Data'!$A$2:$AT$53,4,FALSE)</f>
        <v>0.23123307526111603</v>
      </c>
      <c r="D19" s="41">
        <v>0.3067416</v>
      </c>
      <c r="F19" s="92"/>
    </row>
    <row r="20" spans="2:6" x14ac:dyDescent="0.25">
      <c r="B20" s="42" t="s">
        <v>200</v>
      </c>
      <c r="C20" s="40">
        <f>VLOOKUP(B4,'MSG Data'!$A$2:$AT$53,5,FALSE)</f>
        <v>0.48789653182029724</v>
      </c>
      <c r="D20" s="41">
        <v>-0.49903069999999999</v>
      </c>
      <c r="F20" s="92"/>
    </row>
    <row r="21" spans="2:6" x14ac:dyDescent="0.25">
      <c r="B21" s="42" t="s">
        <v>201</v>
      </c>
      <c r="C21" s="40">
        <f>VLOOKUP(B4,'MSG Data'!$A$2:$AT$53,6,FALSE)</f>
        <v>0.17775058746337891</v>
      </c>
      <c r="D21" s="41">
        <v>-0.60034489999999996</v>
      </c>
      <c r="F21" s="92"/>
    </row>
    <row r="22" spans="2:6" x14ac:dyDescent="0.25">
      <c r="B22" s="39" t="s">
        <v>202</v>
      </c>
      <c r="C22" s="40"/>
      <c r="D22" s="41"/>
      <c r="F22" s="92"/>
    </row>
    <row r="23" spans="2:6" x14ac:dyDescent="0.25">
      <c r="B23" s="42" t="s">
        <v>203</v>
      </c>
      <c r="C23" s="40">
        <f>VLOOKUP(B4,'MSG Data'!$A$2:$AT$53,7,FALSE)</f>
        <v>0.13589093089103699</v>
      </c>
      <c r="D23" s="41" t="s">
        <v>198</v>
      </c>
      <c r="F23" s="92"/>
    </row>
    <row r="24" spans="2:6" x14ac:dyDescent="0.25">
      <c r="B24" s="42" t="s">
        <v>204</v>
      </c>
      <c r="C24" s="40">
        <f>VLOOKUP(B4,'MSG Data'!$A$2:$AT$53,8,FALSE)</f>
        <v>2.6304291561245918E-2</v>
      </c>
      <c r="D24" s="41">
        <v>-0.26554179999999999</v>
      </c>
      <c r="F24" s="92"/>
    </row>
    <row r="25" spans="2:6" x14ac:dyDescent="0.25">
      <c r="B25" s="42" t="s">
        <v>205</v>
      </c>
      <c r="C25" s="40">
        <f>VLOOKUP(B4,'MSG Data'!$A$2:$AT$53,9,FALSE)</f>
        <v>0.38171806931495667</v>
      </c>
      <c r="D25" s="41">
        <v>-0.49434289999999997</v>
      </c>
      <c r="F25" s="92"/>
    </row>
    <row r="26" spans="2:6" x14ac:dyDescent="0.25">
      <c r="B26" s="42" t="s">
        <v>206</v>
      </c>
      <c r="C26" s="40">
        <f>VLOOKUP(B4,'MSG Data'!$A$2:$AT$53,10,FALSE)</f>
        <v>0.42584985494613647</v>
      </c>
      <c r="D26" s="41">
        <v>7.5779600000000003E-2</v>
      </c>
      <c r="F26" s="92"/>
    </row>
    <row r="27" spans="2:6" x14ac:dyDescent="0.25">
      <c r="B27" s="43" t="s">
        <v>207</v>
      </c>
      <c r="C27" s="40">
        <f>VLOOKUP(B4,'MSG Data'!$A$2:$AT$53,11,FALSE)</f>
        <v>3.0236825346946716E-2</v>
      </c>
      <c r="D27" s="41">
        <v>0.18282950000000001</v>
      </c>
      <c r="F27" s="92"/>
    </row>
    <row r="28" spans="2:6" x14ac:dyDescent="0.25">
      <c r="B28" s="39" t="s">
        <v>208</v>
      </c>
      <c r="C28" s="40"/>
      <c r="D28" s="41"/>
      <c r="F28" s="92"/>
    </row>
    <row r="29" spans="2:6" x14ac:dyDescent="0.25">
      <c r="B29" s="42" t="s">
        <v>209</v>
      </c>
      <c r="C29" s="40">
        <f>VLOOKUP(B4,'MSG Data'!$A$2:$AT$53,12,FALSE)</f>
        <v>1.5904920175671577E-2</v>
      </c>
      <c r="D29" s="41">
        <v>-0.1178208</v>
      </c>
      <c r="F29" s="92"/>
    </row>
    <row r="30" spans="2:6" x14ac:dyDescent="0.25">
      <c r="B30" s="42" t="s">
        <v>210</v>
      </c>
      <c r="C30" s="40">
        <f>VLOOKUP(B4,'MSG Data'!$A$2:$AT$53,13,FALSE)</f>
        <v>0.697456955909729</v>
      </c>
      <c r="D30" s="41" t="s">
        <v>198</v>
      </c>
      <c r="F30" s="92"/>
    </row>
    <row r="31" spans="2:6" x14ac:dyDescent="0.25">
      <c r="B31" s="42" t="s">
        <v>211</v>
      </c>
      <c r="C31" s="40">
        <f>VLOOKUP(B4,'MSG Data'!$A$2:$AT$53,14,FALSE)</f>
        <v>0.17416761815547943</v>
      </c>
      <c r="D31" s="41">
        <v>0.179146</v>
      </c>
      <c r="F31" s="92"/>
    </row>
    <row r="32" spans="2:6" ht="25.5" x14ac:dyDescent="0.25">
      <c r="B32" s="42" t="s">
        <v>212</v>
      </c>
      <c r="C32" s="40">
        <f>VLOOKUP(B4,'MSG Data'!$A$2:$AT$53,15,FALSE)</f>
        <v>0.10600367188453674</v>
      </c>
      <c r="D32" s="41">
        <v>0.28868060000000001</v>
      </c>
      <c r="F32" s="92"/>
    </row>
    <row r="33" spans="2:6" x14ac:dyDescent="0.25">
      <c r="B33" s="39" t="s">
        <v>213</v>
      </c>
      <c r="C33" s="40"/>
      <c r="D33" s="41"/>
      <c r="F33" s="92"/>
    </row>
    <row r="34" spans="2:6" x14ac:dyDescent="0.25">
      <c r="B34" s="42" t="s">
        <v>214</v>
      </c>
      <c r="C34" s="40">
        <f>VLOOKUP(B4,'MSG Data'!$A$2:$AT$53,16,FALSE)</f>
        <v>0.32954645156860352</v>
      </c>
      <c r="D34" s="41" t="s">
        <v>198</v>
      </c>
      <c r="F34" s="92"/>
    </row>
    <row r="35" spans="2:6" x14ac:dyDescent="0.25">
      <c r="B35" s="42" t="s">
        <v>215</v>
      </c>
      <c r="C35" s="40">
        <f>VLOOKUP(B4,'MSG Data'!$A$2:$AT$53,17,FALSE)</f>
        <v>0.51760900020599365</v>
      </c>
      <c r="D35" s="41">
        <v>0.56888399999999995</v>
      </c>
      <c r="F35" s="92"/>
    </row>
    <row r="36" spans="2:6" x14ac:dyDescent="0.25">
      <c r="B36" s="42" t="s">
        <v>216</v>
      </c>
      <c r="C36" s="40">
        <f>VLOOKUP(B4,'MSG Data'!$A$2:$AT$53,18,FALSE)</f>
        <v>5.4531153291463852E-2</v>
      </c>
      <c r="D36" s="41">
        <v>1.2164400000000001E-2</v>
      </c>
      <c r="F36" s="92"/>
    </row>
    <row r="37" spans="2:6" x14ac:dyDescent="0.25">
      <c r="B37" s="42" t="s">
        <v>217</v>
      </c>
      <c r="C37" s="40">
        <f>VLOOKUP(B4,'MSG Data'!$A$2:$AT$53,19,FALSE)</f>
        <v>3.6179322749376297E-2</v>
      </c>
      <c r="D37" s="41">
        <v>0.28236420000000001</v>
      </c>
      <c r="F37" s="92"/>
    </row>
    <row r="38" spans="2:6" x14ac:dyDescent="0.25">
      <c r="B38" s="42" t="s">
        <v>218</v>
      </c>
      <c r="C38" s="40">
        <f>VLOOKUP(B4,'MSG Data'!$A$2:$AT$53,20,FALSE)</f>
        <v>3.8101896643638611E-2</v>
      </c>
      <c r="D38" s="41">
        <v>0.5756502</v>
      </c>
      <c r="F38" s="92"/>
    </row>
    <row r="39" spans="2:6" x14ac:dyDescent="0.25">
      <c r="B39" s="42" t="s">
        <v>219</v>
      </c>
      <c r="C39" s="40">
        <f>VLOOKUP(B4,'MSG Data'!$A$2:$AT$53,21,FALSE)</f>
        <v>2.4032158777117729E-2</v>
      </c>
      <c r="D39" s="41">
        <v>0.1203837</v>
      </c>
      <c r="F39" s="92"/>
    </row>
    <row r="40" spans="2:6" x14ac:dyDescent="0.25">
      <c r="B40" s="39" t="s">
        <v>220</v>
      </c>
      <c r="C40" s="40"/>
      <c r="D40" s="41"/>
      <c r="F40" s="92"/>
    </row>
    <row r="41" spans="2:6" ht="25.5" x14ac:dyDescent="0.25">
      <c r="B41" s="42" t="s">
        <v>221</v>
      </c>
      <c r="C41" s="40">
        <f>VLOOKUP(B4,'MSG Data'!$A$2:$AT$53,22,FALSE)</f>
        <v>0.40977016091346741</v>
      </c>
      <c r="D41" s="41" t="s">
        <v>198</v>
      </c>
      <c r="F41" s="92"/>
    </row>
    <row r="42" spans="2:6" x14ac:dyDescent="0.25">
      <c r="B42" s="42" t="s">
        <v>222</v>
      </c>
      <c r="C42" s="40">
        <f>VLOOKUP(B4,'MSG Data'!$A$2:$AT$53,23,FALSE)</f>
        <v>0.466398686170578</v>
      </c>
      <c r="D42" s="41">
        <v>0.12640560000000001</v>
      </c>
      <c r="F42" s="92"/>
    </row>
    <row r="43" spans="2:6" x14ac:dyDescent="0.25">
      <c r="B43" s="42" t="s">
        <v>223</v>
      </c>
      <c r="C43" s="40">
        <f>VLOOKUP(B4,'MSG Data'!$A$2:$AT$53,24,FALSE)</f>
        <v>0.12383116036653519</v>
      </c>
      <c r="D43" s="41">
        <v>5.2261E-3</v>
      </c>
      <c r="F43" s="92"/>
    </row>
    <row r="44" spans="2:6" x14ac:dyDescent="0.25">
      <c r="B44" s="39" t="s">
        <v>224</v>
      </c>
      <c r="C44" s="40"/>
      <c r="D44" s="41"/>
    </row>
    <row r="45" spans="2:6" x14ac:dyDescent="0.25">
      <c r="B45" s="42" t="s">
        <v>225</v>
      </c>
      <c r="C45" s="40">
        <f>VLOOKUP(B4,'MSG Data'!$A$2:$AT$53,25,FALSE)</f>
        <v>5.3531534969806671E-2</v>
      </c>
      <c r="D45" s="41">
        <v>0.12832540000000001</v>
      </c>
      <c r="F45" s="92"/>
    </row>
    <row r="46" spans="2:6" x14ac:dyDescent="0.25">
      <c r="B46" s="42" t="s">
        <v>226</v>
      </c>
      <c r="C46" s="40">
        <f>VLOOKUP(B4,'MSG Data'!$A$2:$AT$53,26,FALSE)</f>
        <v>6.5045543015003204E-2</v>
      </c>
      <c r="D46" s="41">
        <v>-0.23460800000000001</v>
      </c>
      <c r="F46" s="92"/>
    </row>
    <row r="47" spans="2:6" x14ac:dyDescent="0.25">
      <c r="B47" s="42" t="s">
        <v>227</v>
      </c>
      <c r="C47" s="40">
        <f>VLOOKUP(B4,'MSG Data'!$A$2:$AT$53,27,FALSE)</f>
        <v>1.1170304380357265E-2</v>
      </c>
      <c r="D47" s="41">
        <v>-1.075931</v>
      </c>
      <c r="F47" s="92"/>
    </row>
    <row r="48" spans="2:6" x14ac:dyDescent="0.25">
      <c r="B48" s="42" t="s">
        <v>228</v>
      </c>
      <c r="C48" s="40">
        <f>VLOOKUP(B4,'MSG Data'!$A$2:$AT$53,28,FALSE)</f>
        <v>3.2995361834764481E-2</v>
      </c>
      <c r="D48" s="41">
        <v>0.3556609</v>
      </c>
      <c r="F48" s="92"/>
    </row>
    <row r="49" spans="2:6" x14ac:dyDescent="0.25">
      <c r="B49" s="42" t="s">
        <v>229</v>
      </c>
      <c r="C49" s="40">
        <f>VLOOKUP(B4,'MSG Data'!$A$2:$AT$53,29,FALSE)</f>
        <v>4.0384945459663868E-3</v>
      </c>
      <c r="D49" s="41">
        <v>0.25845940000000001</v>
      </c>
      <c r="F49" s="92"/>
    </row>
    <row r="50" spans="2:6" x14ac:dyDescent="0.25">
      <c r="B50" s="42" t="s">
        <v>230</v>
      </c>
      <c r="C50" s="40">
        <f>VLOOKUP(B4,'MSG Data'!$A$2:$AT$53,30,FALSE)</f>
        <v>0.17047601938247681</v>
      </c>
      <c r="D50" s="41">
        <v>2.06964E-2</v>
      </c>
      <c r="F50" s="92"/>
    </row>
    <row r="51" spans="2:6" x14ac:dyDescent="0.25">
      <c r="B51" s="42" t="s">
        <v>231</v>
      </c>
      <c r="C51" s="40">
        <f>VLOOKUP(B4,'MSG Data'!$A$2:$AT$53,31,FALSE)</f>
        <v>1.4607320539653301E-2</v>
      </c>
      <c r="D51" s="41">
        <v>-0.19011</v>
      </c>
      <c r="F51" s="92"/>
    </row>
    <row r="52" spans="2:6" x14ac:dyDescent="0.25">
      <c r="B52" s="42" t="s">
        <v>232</v>
      </c>
      <c r="C52" s="40">
        <f>VLOOKUP(B4,'MSG Data'!$A$2:$AT$53,32,FALSE)</f>
        <v>5.2414503879845142E-3</v>
      </c>
      <c r="D52" s="41">
        <v>-0.11430079999999999</v>
      </c>
      <c r="F52" s="92"/>
    </row>
    <row r="53" spans="2:6" x14ac:dyDescent="0.25">
      <c r="B53" s="42" t="s">
        <v>233</v>
      </c>
      <c r="C53" s="40">
        <f>VLOOKUP(B4,'MSG Data'!$A$2:$AT$53,33,FALSE)</f>
        <v>0.27221173048019409</v>
      </c>
      <c r="D53" s="41">
        <v>-3.9834500000000002E-2</v>
      </c>
      <c r="F53" s="92"/>
    </row>
    <row r="54" spans="2:6" x14ac:dyDescent="0.25">
      <c r="B54" s="39" t="s">
        <v>234</v>
      </c>
      <c r="C54" s="40"/>
      <c r="D54" s="41"/>
    </row>
    <row r="55" spans="2:6" x14ac:dyDescent="0.25">
      <c r="B55" s="42" t="s">
        <v>235</v>
      </c>
      <c r="C55" s="44">
        <f>VLOOKUP(B4,'MSG Data'!$A$2:$AT$53,34,FALSE)</f>
        <v>4.5410264283418655E-2</v>
      </c>
      <c r="D55" s="41">
        <v>-1.5737620000000001</v>
      </c>
      <c r="F55" s="92"/>
    </row>
    <row r="56" spans="2:6" x14ac:dyDescent="0.25">
      <c r="B56" s="42" t="s">
        <v>236</v>
      </c>
      <c r="C56" s="40">
        <f>VLOOKUP(B4,'MSG Data'!$A$2:$AT$53,35,FALSE)</f>
        <v>0.13042868673801422</v>
      </c>
      <c r="D56" s="41">
        <v>1.220799</v>
      </c>
      <c r="F56" s="92"/>
    </row>
    <row r="57" spans="2:6" x14ac:dyDescent="0.25">
      <c r="B57" s="42" t="s">
        <v>237</v>
      </c>
      <c r="C57" s="40">
        <f>VLOOKUP(B4,'MSG Data'!$A$2:$AT$53,36,FALSE)</f>
        <v>4.8312254250049591E-2</v>
      </c>
      <c r="D57" s="41">
        <v>-2.9153150000000001</v>
      </c>
      <c r="F57" s="92"/>
    </row>
    <row r="58" spans="2:6" ht="25.5" x14ac:dyDescent="0.25">
      <c r="B58" s="42" t="s">
        <v>238</v>
      </c>
      <c r="C58" s="40">
        <f>VLOOKUP(B4,'MSG Data'!$A$2:$AT$53,37,FALSE)</f>
        <v>0.22172652184963226</v>
      </c>
      <c r="D58" s="41" t="s">
        <v>198</v>
      </c>
    </row>
    <row r="59" spans="2:6" x14ac:dyDescent="0.25">
      <c r="B59" s="42" t="s">
        <v>239</v>
      </c>
      <c r="C59" s="40">
        <f>VLOOKUP(B4,'MSG Data'!$A$2:$AT$53,38,FALSE)</f>
        <v>5.0328809767961502E-2</v>
      </c>
      <c r="D59" s="41">
        <v>-10.6515</v>
      </c>
      <c r="F59" s="92"/>
    </row>
    <row r="60" spans="2:6" x14ac:dyDescent="0.25">
      <c r="B60" s="42" t="s">
        <v>240</v>
      </c>
      <c r="C60" s="40">
        <f>VLOOKUP(B4,'MSG Data'!$A$2:$AT$53,39,FALSE)</f>
        <v>1.030303817242384E-2</v>
      </c>
      <c r="D60" s="41">
        <v>-7.1952480000000003</v>
      </c>
      <c r="F60" s="92"/>
    </row>
    <row r="61" spans="2:6" x14ac:dyDescent="0.25">
      <c r="B61" s="42" t="s">
        <v>241</v>
      </c>
      <c r="C61" s="40">
        <f>VLOOKUP(B4,'MSG Data'!$A$2:$AT$53,40,FALSE)</f>
        <v>9.6488997340202332E-2</v>
      </c>
      <c r="D61" s="41">
        <v>-1.8031079999999999</v>
      </c>
      <c r="F61" s="92"/>
    </row>
    <row r="62" spans="2:6" x14ac:dyDescent="0.25">
      <c r="B62" s="42" t="s">
        <v>242</v>
      </c>
      <c r="C62" s="40">
        <f>VLOOKUP(B4,'MSG Data'!$A$2:$AT$53,41,FALSE)</f>
        <v>0.1357085257768631</v>
      </c>
      <c r="D62" s="41">
        <v>-2.4875989999999999</v>
      </c>
      <c r="F62" s="92"/>
    </row>
    <row r="63" spans="2:6" x14ac:dyDescent="0.25">
      <c r="B63" s="42" t="s">
        <v>243</v>
      </c>
      <c r="C63" s="40">
        <f>VLOOKUP(B4,'MSG Data'!$A$2:$AT$53,42,FALSE)</f>
        <v>8.9870253577828407E-3</v>
      </c>
      <c r="D63" s="41">
        <v>1.1363700000000001</v>
      </c>
      <c r="F63" s="92"/>
    </row>
    <row r="64" spans="2:6" x14ac:dyDescent="0.25">
      <c r="B64" s="42" t="s">
        <v>244</v>
      </c>
      <c r="C64" s="40">
        <f>VLOOKUP(B4,'MSG Data'!$A$2:$AT$53,43,FALSE)</f>
        <v>2.2715914994478226E-2</v>
      </c>
      <c r="D64" s="41">
        <v>13.00548</v>
      </c>
      <c r="F64" s="92"/>
    </row>
    <row r="65" spans="2:6" x14ac:dyDescent="0.25">
      <c r="B65" s="42" t="s">
        <v>245</v>
      </c>
      <c r="C65" s="40">
        <f>VLOOKUP(B4,'MSG Data'!$A$2:$AT$53,44,FALSE)</f>
        <v>6.5587326884269714E-2</v>
      </c>
      <c r="D65" s="41">
        <v>-1.3737470000000001</v>
      </c>
      <c r="F65" s="92"/>
    </row>
    <row r="66" spans="2:6" x14ac:dyDescent="0.25">
      <c r="B66" s="42" t="s">
        <v>246</v>
      </c>
      <c r="C66" s="40">
        <f>VLOOKUP(B4,'MSG Data'!$A$2:$AT$53,45,FALSE)</f>
        <v>0.20941255986690521</v>
      </c>
      <c r="D66" s="41">
        <v>3.0476730000000001</v>
      </c>
      <c r="F66" s="92"/>
    </row>
    <row r="67" spans="2:6" x14ac:dyDescent="0.25">
      <c r="B67" s="42" t="s">
        <v>247</v>
      </c>
      <c r="C67" s="40">
        <f>VLOOKUP(B4,'MSG Data'!$A$2:$AT$53,46,FALSE)</f>
        <v>3.0287020535979536E-7</v>
      </c>
      <c r="D67" s="41">
        <v>5.3779519999999996</v>
      </c>
      <c r="F67" s="92"/>
    </row>
    <row r="68" spans="2:6" x14ac:dyDescent="0.25">
      <c r="B68" s="39" t="s">
        <v>248</v>
      </c>
      <c r="D68" s="45"/>
    </row>
    <row r="69" spans="2:6" x14ac:dyDescent="0.25">
      <c r="B69" s="42" t="s">
        <v>46</v>
      </c>
      <c r="D69" s="41">
        <v>0.5138218</v>
      </c>
      <c r="F69" s="93"/>
    </row>
    <row r="70" spans="2:6" x14ac:dyDescent="0.25">
      <c r="B70" s="42" t="s">
        <v>47</v>
      </c>
      <c r="D70" s="41">
        <v>3.4536799999999999E-2</v>
      </c>
    </row>
    <row r="71" spans="2:6" x14ac:dyDescent="0.25">
      <c r="B71" s="42" t="s">
        <v>48</v>
      </c>
      <c r="D71" s="41">
        <v>0.72647260000000002</v>
      </c>
    </row>
    <row r="72" spans="2:6" x14ac:dyDescent="0.25">
      <c r="B72" s="42" t="s">
        <v>49</v>
      </c>
      <c r="D72" s="41">
        <v>0.4169484</v>
      </c>
    </row>
    <row r="73" spans="2:6" x14ac:dyDescent="0.25">
      <c r="B73" s="42" t="s">
        <v>50</v>
      </c>
      <c r="D73" s="41">
        <v>0.47168480000000002</v>
      </c>
    </row>
    <row r="74" spans="2:6" x14ac:dyDescent="0.25">
      <c r="B74" s="42" t="s">
        <v>51</v>
      </c>
      <c r="D74" s="41">
        <v>0.55010360000000003</v>
      </c>
    </row>
    <row r="75" spans="2:6" x14ac:dyDescent="0.25">
      <c r="B75" s="42" t="s">
        <v>52</v>
      </c>
      <c r="D75" s="41" t="s">
        <v>198</v>
      </c>
    </row>
    <row r="76" spans="2:6" x14ac:dyDescent="0.25">
      <c r="B76" s="42" t="s">
        <v>53</v>
      </c>
      <c r="D76" s="41">
        <v>1.2945519999999999</v>
      </c>
    </row>
    <row r="77" spans="2:6" x14ac:dyDescent="0.25">
      <c r="B77" s="42" t="s">
        <v>54</v>
      </c>
      <c r="D77" s="41">
        <v>0.153109</v>
      </c>
    </row>
    <row r="78" spans="2:6" x14ac:dyDescent="0.25">
      <c r="B78" s="42" t="s">
        <v>55</v>
      </c>
      <c r="D78" s="41">
        <v>0.31096659999999998</v>
      </c>
    </row>
    <row r="79" spans="2:6" x14ac:dyDescent="0.25">
      <c r="B79" s="42" t="s">
        <v>56</v>
      </c>
      <c r="D79" s="41">
        <v>0.64169679999999996</v>
      </c>
    </row>
    <row r="80" spans="2:6" x14ac:dyDescent="0.25">
      <c r="B80" s="42" t="s">
        <v>57</v>
      </c>
      <c r="D80" s="41" t="s">
        <v>198</v>
      </c>
    </row>
    <row r="81" spans="2:4" x14ac:dyDescent="0.25">
      <c r="B81" s="42" t="s">
        <v>58</v>
      </c>
      <c r="D81" s="41">
        <v>0.18716469999999999</v>
      </c>
    </row>
    <row r="82" spans="2:4" x14ac:dyDescent="0.25">
      <c r="B82" s="42" t="s">
        <v>59</v>
      </c>
      <c r="D82" s="41">
        <v>0.4802149</v>
      </c>
    </row>
    <row r="83" spans="2:4" x14ac:dyDescent="0.25">
      <c r="B83" s="42" t="s">
        <v>60</v>
      </c>
      <c r="D83" s="41">
        <v>0.63395919999999994</v>
      </c>
    </row>
    <row r="84" spans="2:4" x14ac:dyDescent="0.25">
      <c r="B84" s="42" t="s">
        <v>61</v>
      </c>
      <c r="D84" s="41">
        <v>0.68925530000000002</v>
      </c>
    </row>
    <row r="85" spans="2:4" x14ac:dyDescent="0.25">
      <c r="B85" s="42" t="s">
        <v>62</v>
      </c>
      <c r="D85" s="41">
        <v>0.64940980000000004</v>
      </c>
    </row>
    <row r="86" spans="2:4" x14ac:dyDescent="0.25">
      <c r="B86" s="42" t="s">
        <v>63</v>
      </c>
      <c r="D86" s="41">
        <v>0.50554759999999999</v>
      </c>
    </row>
    <row r="87" spans="2:4" x14ac:dyDescent="0.25">
      <c r="B87" s="42" t="s">
        <v>64</v>
      </c>
      <c r="D87" s="41">
        <v>0.57577060000000002</v>
      </c>
    </row>
    <row r="88" spans="2:4" x14ac:dyDescent="0.25">
      <c r="B88" s="42" t="s">
        <v>65</v>
      </c>
      <c r="D88" s="41">
        <v>0.30010740000000002</v>
      </c>
    </row>
    <row r="89" spans="2:4" x14ac:dyDescent="0.25">
      <c r="B89" s="42" t="s">
        <v>66</v>
      </c>
      <c r="D89" s="41">
        <v>0.3678265</v>
      </c>
    </row>
    <row r="90" spans="2:4" x14ac:dyDescent="0.25">
      <c r="B90" s="42" t="s">
        <v>67</v>
      </c>
      <c r="D90" s="41">
        <v>0.63800520000000005</v>
      </c>
    </row>
    <row r="91" spans="2:4" x14ac:dyDescent="0.25">
      <c r="B91" s="42" t="s">
        <v>68</v>
      </c>
      <c r="D91" s="41">
        <v>0.59574389999999999</v>
      </c>
    </row>
    <row r="92" spans="2:4" x14ac:dyDescent="0.25">
      <c r="B92" s="42" t="s">
        <v>69</v>
      </c>
      <c r="D92" s="41">
        <v>0.68473580000000001</v>
      </c>
    </row>
    <row r="93" spans="2:4" x14ac:dyDescent="0.25">
      <c r="B93" s="42" t="s">
        <v>70</v>
      </c>
      <c r="D93" s="41">
        <v>0.58865849999999997</v>
      </c>
    </row>
    <row r="94" spans="2:4" x14ac:dyDescent="0.25">
      <c r="B94" s="42" t="s">
        <v>71</v>
      </c>
      <c r="D94" s="41">
        <v>0.70057029999999998</v>
      </c>
    </row>
    <row r="95" spans="2:4" x14ac:dyDescent="0.25">
      <c r="B95" s="42" t="s">
        <v>72</v>
      </c>
      <c r="D95" s="41">
        <v>0.12653310000000001</v>
      </c>
    </row>
    <row r="96" spans="2:4" x14ac:dyDescent="0.25">
      <c r="B96" s="42" t="s">
        <v>73</v>
      </c>
      <c r="D96" s="41">
        <v>0.64801050000000004</v>
      </c>
    </row>
    <row r="97" spans="2:4" x14ac:dyDescent="0.25">
      <c r="B97" s="42" t="s">
        <v>74</v>
      </c>
      <c r="D97" s="41">
        <v>0.58382279999999998</v>
      </c>
    </row>
    <row r="98" spans="2:4" x14ac:dyDescent="0.25">
      <c r="B98" s="42" t="s">
        <v>75</v>
      </c>
      <c r="D98" s="41">
        <v>0.2984561</v>
      </c>
    </row>
    <row r="99" spans="2:4" x14ac:dyDescent="0.25">
      <c r="B99" s="42" t="s">
        <v>76</v>
      </c>
      <c r="D99" s="41">
        <v>0.40111920000000001</v>
      </c>
    </row>
    <row r="100" spans="2:4" x14ac:dyDescent="0.25">
      <c r="B100" s="42" t="s">
        <v>77</v>
      </c>
      <c r="D100" s="41">
        <v>0.23280709999999999</v>
      </c>
    </row>
    <row r="101" spans="2:4" x14ac:dyDescent="0.25">
      <c r="B101" s="42" t="s">
        <v>78</v>
      </c>
      <c r="D101" s="41">
        <v>1.0273909999999999</v>
      </c>
    </row>
    <row r="102" spans="2:4" x14ac:dyDescent="0.25">
      <c r="B102" s="42" t="s">
        <v>79</v>
      </c>
      <c r="D102" s="41">
        <v>0.53787629999999997</v>
      </c>
    </row>
    <row r="103" spans="2:4" ht="12.75" customHeight="1" x14ac:dyDescent="0.25">
      <c r="B103" s="42" t="s">
        <v>80</v>
      </c>
      <c r="D103" s="51">
        <v>0.3799363</v>
      </c>
    </row>
    <row r="104" spans="2:4" ht="12.75" customHeight="1" x14ac:dyDescent="0.25">
      <c r="B104" s="42" t="s">
        <v>81</v>
      </c>
      <c r="D104" s="51">
        <v>0.70044870000000004</v>
      </c>
    </row>
    <row r="105" spans="2:4" ht="12.75" customHeight="1" x14ac:dyDescent="0.25">
      <c r="B105" s="42" t="s">
        <v>82</v>
      </c>
      <c r="D105" s="51">
        <v>0.44457400000000002</v>
      </c>
    </row>
    <row r="106" spans="2:4" ht="12.75" customHeight="1" x14ac:dyDescent="0.25">
      <c r="B106" s="42" t="s">
        <v>83</v>
      </c>
      <c r="D106" s="51">
        <v>4.59414E-2</v>
      </c>
    </row>
    <row r="107" spans="2:4" x14ac:dyDescent="0.25">
      <c r="B107" s="42" t="s">
        <v>84</v>
      </c>
      <c r="D107" s="41">
        <v>0.3940285</v>
      </c>
    </row>
    <row r="108" spans="2:4" x14ac:dyDescent="0.25">
      <c r="B108" s="42" t="s">
        <v>85</v>
      </c>
      <c r="D108" s="41">
        <v>0.54591089999999998</v>
      </c>
    </row>
    <row r="109" spans="2:4" x14ac:dyDescent="0.25">
      <c r="B109" s="42" t="s">
        <v>86</v>
      </c>
      <c r="D109" s="41">
        <v>0.58806210000000003</v>
      </c>
    </row>
    <row r="110" spans="2:4" x14ac:dyDescent="0.25">
      <c r="B110" s="42" t="s">
        <v>87</v>
      </c>
      <c r="D110" s="41">
        <v>0.66704940000000001</v>
      </c>
    </row>
    <row r="111" spans="2:4" x14ac:dyDescent="0.25">
      <c r="B111" s="42" t="s">
        <v>88</v>
      </c>
      <c r="D111" s="41">
        <v>0.32975860000000001</v>
      </c>
    </row>
    <row r="112" spans="2:4" x14ac:dyDescent="0.25">
      <c r="B112" s="42" t="s">
        <v>89</v>
      </c>
      <c r="D112" s="41">
        <v>0.58950550000000002</v>
      </c>
    </row>
    <row r="113" spans="2:4" x14ac:dyDescent="0.25">
      <c r="B113" s="42" t="s">
        <v>90</v>
      </c>
      <c r="D113" s="41">
        <v>0.53652920000000004</v>
      </c>
    </row>
    <row r="114" spans="2:4" x14ac:dyDescent="0.25">
      <c r="B114" s="42" t="s">
        <v>91</v>
      </c>
      <c r="D114" s="41">
        <v>0.2446535</v>
      </c>
    </row>
    <row r="115" spans="2:4" x14ac:dyDescent="0.25">
      <c r="B115" s="42" t="s">
        <v>92</v>
      </c>
      <c r="D115" s="41">
        <v>0.26685680000000001</v>
      </c>
    </row>
    <row r="116" spans="2:4" x14ac:dyDescent="0.25">
      <c r="B116" s="42" t="s">
        <v>93</v>
      </c>
      <c r="D116" s="41">
        <v>0.53318889999999997</v>
      </c>
    </row>
    <row r="117" spans="2:4" x14ac:dyDescent="0.25">
      <c r="B117" s="42" t="s">
        <v>94</v>
      </c>
      <c r="D117" s="41">
        <v>0.18092759999999999</v>
      </c>
    </row>
    <row r="118" spans="2:4" x14ac:dyDescent="0.25">
      <c r="B118" s="42" t="s">
        <v>95</v>
      </c>
      <c r="D118" s="41">
        <v>0.70834719999999995</v>
      </c>
    </row>
    <row r="119" spans="2:4" x14ac:dyDescent="0.25">
      <c r="B119" s="42" t="s">
        <v>96</v>
      </c>
      <c r="D119" s="41">
        <v>0.33202090000000001</v>
      </c>
    </row>
    <row r="120" spans="2:4" ht="13.5" thickBot="1" x14ac:dyDescent="0.3">
      <c r="B120" s="46" t="s">
        <v>97</v>
      </c>
      <c r="C120" s="53"/>
      <c r="D120" s="52">
        <v>0.88787579999999999</v>
      </c>
    </row>
  </sheetData>
  <sheetProtection sheet="1" objects="1" scenarios="1" selectLockedCells="1"/>
  <mergeCells count="9">
    <mergeCell ref="C8:D8"/>
    <mergeCell ref="B2:D2"/>
    <mergeCell ref="C4:D4"/>
    <mergeCell ref="C13:D13"/>
    <mergeCell ref="C12:D12"/>
    <mergeCell ref="C11:D11"/>
    <mergeCell ref="C10:D10"/>
    <mergeCell ref="C9:D9"/>
    <mergeCell ref="C6:D6"/>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2">
        <x14:dataValidation type="list" showErrorMessage="1" error="Please select a state from the drop down list." xr:uid="{36ACDD98-FB01-4F54-B2FB-567288C8CBB0}">
          <x14:formula1>
            <xm:f>'MSG Data'!$B$2:$B$53</xm:f>
          </x14:formula1>
          <xm:sqref>B5</xm:sqref>
        </x14:dataValidation>
        <x14:dataValidation type="list" showErrorMessage="1" error="Please select a state from the drop down list." xr:uid="{4A3D196F-0392-4341-B7DB-78BED198A241}">
          <x14:formula1>
            <xm:f>'MSG Data'!$A$2:$A$53</xm:f>
          </x14:formula1>
          <xm:sqref>B4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40F15-D68B-41C1-A211-FE4C6BB21F26}">
  <dimension ref="B1:F119"/>
  <sheetViews>
    <sheetView workbookViewId="0">
      <selection activeCell="B2" sqref="B2:D2"/>
    </sheetView>
  </sheetViews>
  <sheetFormatPr defaultColWidth="9.140625" defaultRowHeight="12.75" x14ac:dyDescent="0.25"/>
  <cols>
    <col min="1" max="1" width="9.140625" style="6"/>
    <col min="2" max="2" width="50" style="4" customWidth="1"/>
    <col min="3" max="4" width="12.7109375" style="5" customWidth="1"/>
    <col min="5" max="16384" width="9.140625" style="6"/>
  </cols>
  <sheetData>
    <row r="1" spans="2:6" ht="13.5" thickBot="1" x14ac:dyDescent="0.3"/>
    <row r="2" spans="2:6" ht="19.5" thickBot="1" x14ac:dyDescent="0.3">
      <c r="B2" s="97" t="s">
        <v>249</v>
      </c>
      <c r="C2" s="98"/>
      <c r="D2" s="99"/>
    </row>
    <row r="3" spans="2:6" ht="19.5" thickBot="1" x14ac:dyDescent="0.3">
      <c r="B3" s="9"/>
    </row>
    <row r="4" spans="2:6" s="7" customFormat="1" ht="31.9" customHeight="1" thickBot="1" x14ac:dyDescent="0.3">
      <c r="B4" s="89" t="str">
        <f>'MSG Model'!B4</f>
        <v>Alabama</v>
      </c>
      <c r="C4" s="124" t="s">
        <v>250</v>
      </c>
      <c r="D4" s="125"/>
      <c r="F4" s="8"/>
    </row>
    <row r="5" spans="2:6" s="7" customFormat="1" ht="15" customHeight="1" thickBot="1" x14ac:dyDescent="0.25">
      <c r="F5" s="8"/>
    </row>
    <row r="6" spans="2:6" s="10" customFormat="1" ht="20.25" customHeight="1" thickBot="1" x14ac:dyDescent="0.4">
      <c r="B6" s="38" t="s">
        <v>185</v>
      </c>
      <c r="C6" s="122">
        <f>VLOOKUP(B4,Est0!A3:K54,5,FALSE)</f>
        <v>0.40806904435157776</v>
      </c>
      <c r="D6" s="123"/>
      <c r="F6" s="13"/>
    </row>
    <row r="7" spans="2:6" s="10" customFormat="1" ht="15" customHeight="1" thickBot="1" x14ac:dyDescent="0.3">
      <c r="C7" s="11"/>
      <c r="D7" s="11"/>
      <c r="F7" s="13"/>
    </row>
    <row r="8" spans="2:6" s="10" customFormat="1" ht="15" customHeight="1" x14ac:dyDescent="0.25">
      <c r="B8" s="50" t="s">
        <v>251</v>
      </c>
      <c r="C8" s="114"/>
      <c r="D8" s="115"/>
      <c r="F8" s="13"/>
    </row>
    <row r="9" spans="2:6" s="10" customFormat="1" ht="15" customHeight="1" x14ac:dyDescent="0.25">
      <c r="B9" s="36" t="s">
        <v>252</v>
      </c>
      <c r="C9" s="120">
        <f>VLOOKUP(B4,Indicators!F158:H209,2,FALSE)</f>
        <v>0.40689999999999998</v>
      </c>
      <c r="D9" s="121"/>
      <c r="F9" s="13"/>
    </row>
    <row r="10" spans="2:6" s="10" customFormat="1" ht="15" customHeight="1" x14ac:dyDescent="0.25">
      <c r="B10" s="36" t="s">
        <v>253</v>
      </c>
      <c r="C10" s="120">
        <f>VLOOKUP(B4,Indicators!F106:H157,2,FALSE)</f>
        <v>0.44979999999999998</v>
      </c>
      <c r="D10" s="121"/>
      <c r="F10" s="13"/>
    </row>
    <row r="11" spans="2:6" s="10" customFormat="1" ht="15" customHeight="1" x14ac:dyDescent="0.25">
      <c r="B11" s="36" t="s">
        <v>254</v>
      </c>
      <c r="C11" s="120">
        <f>VLOOKUP(B4,Indicators!F54:H105,2,FALSE)</f>
        <v>0.4259</v>
      </c>
      <c r="D11" s="121"/>
      <c r="F11" s="13"/>
    </row>
    <row r="12" spans="2:6" s="10" customFormat="1" ht="15" customHeight="1" thickBot="1" x14ac:dyDescent="0.3">
      <c r="B12" s="37" t="s">
        <v>255</v>
      </c>
      <c r="C12" s="118">
        <f>VLOOKUP(B4,Indicators!F2:H53,2,FALSE)</f>
        <v>0.4088</v>
      </c>
      <c r="D12" s="119"/>
    </row>
    <row r="13" spans="2:6" s="7" customFormat="1" ht="15" customHeight="1" thickBot="1" x14ac:dyDescent="0.25"/>
    <row r="14" spans="2:6" s="8" customFormat="1" ht="28.9" customHeight="1" x14ac:dyDescent="0.2">
      <c r="B14" s="47" t="s">
        <v>192</v>
      </c>
      <c r="C14" s="48" t="s">
        <v>256</v>
      </c>
      <c r="D14" s="49" t="s">
        <v>194</v>
      </c>
    </row>
    <row r="15" spans="2:6" x14ac:dyDescent="0.25">
      <c r="B15" s="39" t="s">
        <v>195</v>
      </c>
      <c r="C15" s="40">
        <f>VLOOKUP(B4,'Q2 Emp &amp; Earn Data'!$A$2:$AT$53,2,FALSE)</f>
        <v>0.46656200289726257</v>
      </c>
      <c r="D15" s="41">
        <v>-0.84576370000000001</v>
      </c>
    </row>
    <row r="16" spans="2:6" x14ac:dyDescent="0.25">
      <c r="B16" s="39" t="s">
        <v>196</v>
      </c>
      <c r="C16" s="40"/>
      <c r="D16" s="41"/>
    </row>
    <row r="17" spans="2:4" x14ac:dyDescent="0.25">
      <c r="B17" s="42" t="s">
        <v>197</v>
      </c>
      <c r="C17" s="40">
        <f>VLOOKUP(B4,'Q2 Emp &amp; Earn Data'!$A$2:$AT$53,3,FALSE)</f>
        <v>0.11616954207420349</v>
      </c>
      <c r="D17" s="41" t="s">
        <v>198</v>
      </c>
    </row>
    <row r="18" spans="2:4" x14ac:dyDescent="0.25">
      <c r="B18" s="42" t="s">
        <v>199</v>
      </c>
      <c r="C18" s="40">
        <f>VLOOKUP(B4,'Q2 Emp &amp; Earn Data'!$A$2:$AT$53,4,FALSE)</f>
        <v>0.24891680479049683</v>
      </c>
      <c r="D18" s="41">
        <v>-1.367861</v>
      </c>
    </row>
    <row r="19" spans="2:4" x14ac:dyDescent="0.25">
      <c r="B19" s="42" t="s">
        <v>200</v>
      </c>
      <c r="C19" s="40">
        <f>VLOOKUP(B4,'Q2 Emp &amp; Earn Data'!$A$2:$AT$53,5,FALSE)</f>
        <v>0.46643641591072083</v>
      </c>
      <c r="D19" s="41">
        <v>-0.4960831</v>
      </c>
    </row>
    <row r="20" spans="2:4" x14ac:dyDescent="0.25">
      <c r="B20" s="42" t="s">
        <v>201</v>
      </c>
      <c r="C20" s="40">
        <f>VLOOKUP(B4,'Q2 Emp &amp; Earn Data'!$A$2:$AT$53,6,FALSE)</f>
        <v>0.16847723722457886</v>
      </c>
      <c r="D20" s="41">
        <v>-1.820978</v>
      </c>
    </row>
    <row r="21" spans="2:4" x14ac:dyDescent="0.25">
      <c r="B21" s="39" t="s">
        <v>202</v>
      </c>
      <c r="C21" s="40"/>
      <c r="D21" s="41"/>
    </row>
    <row r="22" spans="2:4" x14ac:dyDescent="0.25">
      <c r="B22" s="42" t="s">
        <v>203</v>
      </c>
      <c r="C22" s="40">
        <f>VLOOKUP(B4,'Q2 Emp &amp; Earn Data'!$A$2:$AT$53,7,FALSE)</f>
        <v>0.140470951795578</v>
      </c>
      <c r="D22" s="41" t="s">
        <v>198</v>
      </c>
    </row>
    <row r="23" spans="2:4" x14ac:dyDescent="0.25">
      <c r="B23" s="42" t="s">
        <v>204</v>
      </c>
      <c r="C23" s="40">
        <f>VLOOKUP(B4,'Q2 Emp &amp; Earn Data'!$A$2:$AT$53,8,FALSE)</f>
        <v>2.9387755319476128E-2</v>
      </c>
      <c r="D23" s="41">
        <v>1.161338</v>
      </c>
    </row>
    <row r="24" spans="2:4" x14ac:dyDescent="0.25">
      <c r="B24" s="42" t="s">
        <v>205</v>
      </c>
      <c r="C24" s="40">
        <f>VLOOKUP(B4,'Q2 Emp &amp; Earn Data'!$A$2:$AT$53,9,FALSE)</f>
        <v>0.3873155415058136</v>
      </c>
      <c r="D24" s="41">
        <v>0.36106890000000003</v>
      </c>
    </row>
    <row r="25" spans="2:4" x14ac:dyDescent="0.25">
      <c r="B25" s="42" t="s">
        <v>206</v>
      </c>
      <c r="C25" s="40">
        <f>VLOOKUP(B4,'Q2 Emp &amp; Earn Data'!$A$2:$AT$53,10,FALSE)</f>
        <v>0.40558868646621704</v>
      </c>
      <c r="D25" s="41">
        <v>0.4390307</v>
      </c>
    </row>
    <row r="26" spans="2:4" x14ac:dyDescent="0.25">
      <c r="B26" s="43" t="s">
        <v>207</v>
      </c>
      <c r="C26" s="40">
        <f>VLOOKUP(B4,'Q2 Emp &amp; Earn Data'!$A$2:$AT$53,11,FALSE)</f>
        <v>3.7237048149108887E-2</v>
      </c>
      <c r="D26" s="41">
        <v>-0.42356680000000002</v>
      </c>
    </row>
    <row r="27" spans="2:4" x14ac:dyDescent="0.25">
      <c r="B27" s="39" t="s">
        <v>208</v>
      </c>
      <c r="C27" s="40"/>
      <c r="D27" s="41"/>
    </row>
    <row r="28" spans="2:4" x14ac:dyDescent="0.25">
      <c r="B28" s="42" t="s">
        <v>209</v>
      </c>
      <c r="C28" s="40">
        <f>VLOOKUP(B4,'Q2 Emp &amp; Earn Data'!$A$2:$AT$53,12,FALSE)</f>
        <v>1.6640502959489822E-2</v>
      </c>
      <c r="D28" s="41">
        <v>0.13963600000000001</v>
      </c>
    </row>
    <row r="29" spans="2:4" x14ac:dyDescent="0.25">
      <c r="B29" s="42" t="s">
        <v>210</v>
      </c>
      <c r="C29" s="40">
        <f>VLOOKUP(B4,'Q2 Emp &amp; Earn Data'!$A$2:$AT$53,13,FALSE)</f>
        <v>0.69224488735198975</v>
      </c>
      <c r="D29" s="41" t="s">
        <v>198</v>
      </c>
    </row>
    <row r="30" spans="2:4" x14ac:dyDescent="0.25">
      <c r="B30" s="42" t="s">
        <v>211</v>
      </c>
      <c r="C30" s="40">
        <f>VLOOKUP(B4,'Q2 Emp &amp; Earn Data'!$A$2:$AT$53,14,FALSE)</f>
        <v>0.15547880530357361</v>
      </c>
      <c r="D30" s="41">
        <v>-0.2119019</v>
      </c>
    </row>
    <row r="31" spans="2:4" ht="25.5" x14ac:dyDescent="0.25">
      <c r="B31" s="42" t="s">
        <v>212</v>
      </c>
      <c r="C31" s="40">
        <f>VLOOKUP(B4,'Q2 Emp &amp; Earn Data'!$A$2:$AT$53,15,FALSE)</f>
        <v>0.12734693288803101</v>
      </c>
      <c r="D31" s="41">
        <v>1.5673599999999999E-2</v>
      </c>
    </row>
    <row r="32" spans="2:4" x14ac:dyDescent="0.25">
      <c r="B32" s="39" t="s">
        <v>213</v>
      </c>
      <c r="C32" s="40"/>
      <c r="D32" s="41"/>
    </row>
    <row r="33" spans="2:4" x14ac:dyDescent="0.25">
      <c r="B33" s="42" t="s">
        <v>214</v>
      </c>
      <c r="C33" s="40">
        <f>VLOOKUP(B4,'Q2 Emp &amp; Earn Data'!$A$2:$AT$53,16,FALSE)</f>
        <v>0.35843014717102051</v>
      </c>
      <c r="D33" s="41" t="s">
        <v>198</v>
      </c>
    </row>
    <row r="34" spans="2:4" x14ac:dyDescent="0.25">
      <c r="B34" s="42" t="s">
        <v>215</v>
      </c>
      <c r="C34" s="40">
        <f>VLOOKUP(B4,'Q2 Emp &amp; Earn Data'!$A$2:$AT$53,17,FALSE)</f>
        <v>0.4686342179775238</v>
      </c>
      <c r="D34" s="41">
        <v>-2.3496300000000001E-2</v>
      </c>
    </row>
    <row r="35" spans="2:4" x14ac:dyDescent="0.25">
      <c r="B35" s="42" t="s">
        <v>216</v>
      </c>
      <c r="C35" s="40">
        <f>VLOOKUP(B4,'Q2 Emp &amp; Earn Data'!$A$2:$AT$53,18,FALSE)</f>
        <v>4.772370308637619E-2</v>
      </c>
      <c r="D35" s="41">
        <v>-0.16852729999999999</v>
      </c>
    </row>
    <row r="36" spans="2:4" x14ac:dyDescent="0.25">
      <c r="B36" s="42" t="s">
        <v>217</v>
      </c>
      <c r="C36" s="40">
        <f>VLOOKUP(B4,'Q2 Emp &amp; Earn Data'!$A$2:$AT$53,19,FALSE)</f>
        <v>5.6389324367046356E-2</v>
      </c>
      <c r="D36" s="41">
        <v>9.1752299999999995E-2</v>
      </c>
    </row>
    <row r="37" spans="2:4" x14ac:dyDescent="0.25">
      <c r="B37" s="42" t="s">
        <v>218</v>
      </c>
      <c r="C37" s="40">
        <f>VLOOKUP(B4,'Q2 Emp &amp; Earn Data'!$A$2:$AT$53,20,FALSE)</f>
        <v>4.3390896171331406E-2</v>
      </c>
      <c r="D37" s="41">
        <v>-0.68988309999999997</v>
      </c>
    </row>
    <row r="38" spans="2:4" x14ac:dyDescent="0.25">
      <c r="B38" s="42" t="s">
        <v>219</v>
      </c>
      <c r="C38" s="40">
        <f>VLOOKUP(B4,'Q2 Emp &amp; Earn Data'!$A$2:$AT$53,21,FALSE)</f>
        <v>2.5431711226701736E-2</v>
      </c>
      <c r="D38" s="41">
        <v>-1.198556</v>
      </c>
    </row>
    <row r="39" spans="2:4" x14ac:dyDescent="0.25">
      <c r="B39" s="39" t="s">
        <v>220</v>
      </c>
      <c r="C39" s="40"/>
      <c r="D39" s="41"/>
    </row>
    <row r="40" spans="2:4" ht="25.5" x14ac:dyDescent="0.25">
      <c r="B40" s="42" t="s">
        <v>221</v>
      </c>
      <c r="C40" s="40">
        <f>VLOOKUP(B4,'Q2 Emp &amp; Earn Data'!$A$2:$AT$53,22,FALSE)</f>
        <v>0.37601256370544434</v>
      </c>
      <c r="D40" s="41" t="s">
        <v>198</v>
      </c>
    </row>
    <row r="41" spans="2:4" x14ac:dyDescent="0.25">
      <c r="B41" s="42" t="s">
        <v>222</v>
      </c>
      <c r="C41" s="40">
        <f>VLOOKUP(B4,'Q2 Emp &amp; Earn Data'!$A$2:$AT$53,23,FALSE)</f>
        <v>0.43064364790916443</v>
      </c>
      <c r="D41" s="41">
        <v>0.1474722</v>
      </c>
    </row>
    <row r="42" spans="2:4" x14ac:dyDescent="0.25">
      <c r="B42" s="42" t="s">
        <v>223</v>
      </c>
      <c r="C42" s="40">
        <f>VLOOKUP(B4,'Q2 Emp &amp; Earn Data'!$A$2:$AT$53,24,FALSE)</f>
        <v>0.19334380328655243</v>
      </c>
      <c r="D42" s="41">
        <v>0.3410087</v>
      </c>
    </row>
    <row r="43" spans="2:4" x14ac:dyDescent="0.25">
      <c r="B43" s="39" t="s">
        <v>224</v>
      </c>
      <c r="C43" s="40"/>
      <c r="D43" s="41"/>
    </row>
    <row r="44" spans="2:4" x14ac:dyDescent="0.25">
      <c r="B44" s="42" t="s">
        <v>225</v>
      </c>
      <c r="C44" s="40">
        <f>VLOOKUP(B4,'Q2 Emp &amp; Earn Data'!$A$2:$AT$53,25,FALSE)</f>
        <v>3.2857760787010193E-2</v>
      </c>
      <c r="D44" s="41">
        <v>-0.1169608</v>
      </c>
    </row>
    <row r="45" spans="2:4" x14ac:dyDescent="0.25">
      <c r="B45" s="42" t="s">
        <v>226</v>
      </c>
      <c r="C45" s="40">
        <f>VLOOKUP(B4,'Q2 Emp &amp; Earn Data'!$A$2:$AT$53,26,FALSE)</f>
        <v>5.3115930408239365E-2</v>
      </c>
      <c r="D45" s="41">
        <v>-0.61754129999999996</v>
      </c>
    </row>
    <row r="46" spans="2:4" x14ac:dyDescent="0.25">
      <c r="B46" s="42" t="s">
        <v>227</v>
      </c>
      <c r="C46" s="40">
        <f>VLOOKUP(B4,'Q2 Emp &amp; Earn Data'!$A$2:$AT$53,27,FALSE)</f>
        <v>0</v>
      </c>
      <c r="D46" s="41">
        <v>-1.612174</v>
      </c>
    </row>
    <row r="47" spans="2:4" x14ac:dyDescent="0.25">
      <c r="B47" s="42" t="s">
        <v>228</v>
      </c>
      <c r="C47" s="40">
        <f>VLOOKUP(B4,'Q2 Emp &amp; Earn Data'!$A$2:$AT$53,28,FALSE)</f>
        <v>3.2425422221422195E-2</v>
      </c>
      <c r="D47" s="41">
        <v>0.3132375</v>
      </c>
    </row>
    <row r="48" spans="2:4" x14ac:dyDescent="0.25">
      <c r="B48" s="42" t="s">
        <v>229</v>
      </c>
      <c r="C48" s="40">
        <f>VLOOKUP(B4,'Q2 Emp &amp; Earn Data'!$A$2:$AT$53,29,FALSE)</f>
        <v>2.2852201946079731E-3</v>
      </c>
      <c r="D48" s="41">
        <v>4.8751610000000003</v>
      </c>
    </row>
    <row r="49" spans="2:4" x14ac:dyDescent="0.25">
      <c r="B49" s="42" t="s">
        <v>230</v>
      </c>
      <c r="C49" s="40">
        <f>VLOOKUP(B4,'Q2 Emp &amp; Earn Data'!$A$2:$AT$53,30,FALSE)</f>
        <v>0.14650113880634308</v>
      </c>
      <c r="D49" s="41">
        <v>-0.39399260000000003</v>
      </c>
    </row>
    <row r="50" spans="2:4" x14ac:dyDescent="0.25">
      <c r="B50" s="42" t="s">
        <v>231</v>
      </c>
      <c r="C50" s="40">
        <f>VLOOKUP(B4,'Q2 Emp &amp; Earn Data'!$A$2:$AT$53,31,FALSE)</f>
        <v>1.2846643105149269E-2</v>
      </c>
      <c r="D50" s="41">
        <v>0.12542339999999999</v>
      </c>
    </row>
    <row r="51" spans="2:4" x14ac:dyDescent="0.25">
      <c r="B51" s="42" t="s">
        <v>232</v>
      </c>
      <c r="C51" s="40">
        <f>VLOOKUP(B4,'Q2 Emp &amp; Earn Data'!$A$2:$AT$53,32,FALSE)</f>
        <v>2.2852201946079731E-3</v>
      </c>
      <c r="D51" s="41">
        <v>2.3787060000000002</v>
      </c>
    </row>
    <row r="52" spans="2:4" x14ac:dyDescent="0.25">
      <c r="B52" s="42" t="s">
        <v>233</v>
      </c>
      <c r="C52" s="40">
        <f>VLOOKUP(B4,'Q2 Emp &amp; Earn Data'!$A$2:$AT$53,33,FALSE)</f>
        <v>0.20499043166637421</v>
      </c>
      <c r="D52" s="41">
        <v>0.1017057</v>
      </c>
    </row>
    <row r="53" spans="2:4" x14ac:dyDescent="0.25">
      <c r="B53" s="39" t="s">
        <v>234</v>
      </c>
      <c r="C53" s="40"/>
      <c r="D53" s="41"/>
    </row>
    <row r="54" spans="2:4" x14ac:dyDescent="0.25">
      <c r="B54" s="42" t="s">
        <v>235</v>
      </c>
      <c r="C54" s="44">
        <f>VLOOKUP(B4,'Q2 Emp &amp; Earn Data'!$A$2:$AT$53,34,FALSE)</f>
        <v>4.8191770911216736E-2</v>
      </c>
      <c r="D54" s="41">
        <v>-3.2908230000000001</v>
      </c>
    </row>
    <row r="55" spans="2:4" x14ac:dyDescent="0.25">
      <c r="B55" s="42" t="s">
        <v>236</v>
      </c>
      <c r="C55" s="40">
        <f>VLOOKUP(B4,'Q2 Emp &amp; Earn Data'!$A$2:$AT$53,35,FALSE)</f>
        <v>0.12839910387992859</v>
      </c>
      <c r="D55" s="41">
        <v>-6.2741340000000001</v>
      </c>
    </row>
    <row r="56" spans="2:4" x14ac:dyDescent="0.25">
      <c r="B56" s="42" t="s">
        <v>237</v>
      </c>
      <c r="C56" s="40">
        <f>VLOOKUP(B4,'Q2 Emp &amp; Earn Data'!$A$2:$AT$53,36,FALSE)</f>
        <v>4.8227395862340927E-2</v>
      </c>
      <c r="D56" s="41">
        <v>3.0622950000000002</v>
      </c>
    </row>
    <row r="57" spans="2:4" ht="25.5" x14ac:dyDescent="0.25">
      <c r="B57" s="42" t="s">
        <v>238</v>
      </c>
      <c r="C57" s="40">
        <f>VLOOKUP(B4,'Q2 Emp &amp; Earn Data'!$A$2:$AT$53,37,FALSE)</f>
        <v>0.22307731211185455</v>
      </c>
      <c r="D57" s="41" t="s">
        <v>198</v>
      </c>
    </row>
    <row r="58" spans="2:4" x14ac:dyDescent="0.25">
      <c r="B58" s="42" t="s">
        <v>239</v>
      </c>
      <c r="C58" s="40">
        <f>VLOOKUP(B4,'Q2 Emp &amp; Earn Data'!$A$2:$AT$53,38,FALSE)</f>
        <v>4.998726025223732E-2</v>
      </c>
      <c r="D58" s="41">
        <v>29.880500000000001</v>
      </c>
    </row>
    <row r="59" spans="2:4" x14ac:dyDescent="0.25">
      <c r="B59" s="42" t="s">
        <v>240</v>
      </c>
      <c r="C59" s="40">
        <f>VLOOKUP(B4,'Q2 Emp &amp; Earn Data'!$A$2:$AT$53,39,FALSE)</f>
        <v>1.0642876848578453E-2</v>
      </c>
      <c r="D59" s="41">
        <v>10.423640000000001</v>
      </c>
    </row>
    <row r="60" spans="2:4" x14ac:dyDescent="0.25">
      <c r="B60" s="42" t="s">
        <v>241</v>
      </c>
      <c r="C60" s="40">
        <f>VLOOKUP(B4,'Q2 Emp &amp; Earn Data'!$A$2:$AT$53,40,FALSE)</f>
        <v>0.10005936771631241</v>
      </c>
      <c r="D60" s="41">
        <v>-1.7858670000000001</v>
      </c>
    </row>
    <row r="61" spans="2:4" x14ac:dyDescent="0.25">
      <c r="B61" s="42" t="s">
        <v>242</v>
      </c>
      <c r="C61" s="40">
        <f>VLOOKUP(B4,'Q2 Emp &amp; Earn Data'!$A$2:$AT$53,41,FALSE)</f>
        <v>0.13509702682495117</v>
      </c>
      <c r="D61" s="41">
        <v>4.7189300000000003</v>
      </c>
    </row>
    <row r="62" spans="2:4" x14ac:dyDescent="0.25">
      <c r="B62" s="42" t="s">
        <v>243</v>
      </c>
      <c r="C62" s="40">
        <f>VLOOKUP(B4,'Q2 Emp &amp; Earn Data'!$A$2:$AT$53,42,FALSE)</f>
        <v>9.5037436112761497E-3</v>
      </c>
      <c r="D62" s="41">
        <v>-2.4359099999999998</v>
      </c>
    </row>
    <row r="63" spans="2:4" x14ac:dyDescent="0.25">
      <c r="B63" s="42" t="s">
        <v>244</v>
      </c>
      <c r="C63" s="40">
        <f>VLOOKUP(B4,'Q2 Emp &amp; Earn Data'!$A$2:$AT$53,43,FALSE)</f>
        <v>2.3071005940437317E-2</v>
      </c>
      <c r="D63" s="41">
        <v>1.3410530000000001</v>
      </c>
    </row>
    <row r="64" spans="2:4" x14ac:dyDescent="0.25">
      <c r="B64" s="42" t="s">
        <v>245</v>
      </c>
      <c r="C64" s="40">
        <f>VLOOKUP(B4,'Q2 Emp &amp; Earn Data'!$A$2:$AT$53,44,FALSE)</f>
        <v>6.5276525914669037E-2</v>
      </c>
      <c r="D64" s="41">
        <v>5.0236999999999997E-2</v>
      </c>
    </row>
    <row r="65" spans="2:6" x14ac:dyDescent="0.25">
      <c r="B65" s="42" t="s">
        <v>246</v>
      </c>
      <c r="C65" s="40">
        <f>VLOOKUP(B4,'Q2 Emp &amp; Earn Data'!$A$2:$AT$53,45,FALSE)</f>
        <v>0.20665840804576874</v>
      </c>
      <c r="D65" s="41">
        <v>-0.57378499999999999</v>
      </c>
    </row>
    <row r="66" spans="2:6" x14ac:dyDescent="0.25">
      <c r="B66" s="42" t="s">
        <v>247</v>
      </c>
      <c r="C66" s="40">
        <f>VLOOKUP(B4,'Q2 Emp &amp; Earn Data'!$A$2:$AT$53,46,FALSE)</f>
        <v>0</v>
      </c>
      <c r="D66" s="41">
        <v>5.4014259999999998</v>
      </c>
    </row>
    <row r="67" spans="2:6" x14ac:dyDescent="0.25">
      <c r="B67" s="39" t="s">
        <v>248</v>
      </c>
      <c r="D67" s="45"/>
    </row>
    <row r="68" spans="2:6" x14ac:dyDescent="0.25">
      <c r="B68" s="42" t="s">
        <v>46</v>
      </c>
      <c r="D68" s="41">
        <v>0.224326</v>
      </c>
      <c r="F68" s="93"/>
    </row>
    <row r="69" spans="2:6" x14ac:dyDescent="0.25">
      <c r="B69" s="42" t="s">
        <v>47</v>
      </c>
      <c r="D69" s="41">
        <v>1.073264</v>
      </c>
    </row>
    <row r="70" spans="2:6" x14ac:dyDescent="0.25">
      <c r="B70" s="42" t="s">
        <v>48</v>
      </c>
      <c r="D70" s="41">
        <v>0.24226139999999999</v>
      </c>
    </row>
    <row r="71" spans="2:6" x14ac:dyDescent="0.25">
      <c r="B71" s="42" t="s">
        <v>49</v>
      </c>
      <c r="D71" s="41">
        <v>0.36513689999999999</v>
      </c>
    </row>
    <row r="72" spans="2:6" x14ac:dyDescent="0.25">
      <c r="B72" s="42" t="s">
        <v>50</v>
      </c>
      <c r="D72" s="41" t="s">
        <v>198</v>
      </c>
    </row>
    <row r="73" spans="2:6" x14ac:dyDescent="0.25">
      <c r="B73" s="42" t="s">
        <v>51</v>
      </c>
      <c r="D73" s="41">
        <v>0.36543690000000001</v>
      </c>
    </row>
    <row r="74" spans="2:6" x14ac:dyDescent="0.25">
      <c r="B74" s="42" t="s">
        <v>52</v>
      </c>
      <c r="D74" s="41" t="s">
        <v>198</v>
      </c>
    </row>
    <row r="75" spans="2:6" x14ac:dyDescent="0.25">
      <c r="B75" s="42" t="s">
        <v>53</v>
      </c>
      <c r="D75" s="41">
        <v>-1.129753</v>
      </c>
    </row>
    <row r="76" spans="2:6" x14ac:dyDescent="0.25">
      <c r="B76" s="42" t="s">
        <v>54</v>
      </c>
      <c r="D76" s="41">
        <v>1.5594539999999999</v>
      </c>
    </row>
    <row r="77" spans="2:6" x14ac:dyDescent="0.25">
      <c r="B77" s="42" t="s">
        <v>55</v>
      </c>
      <c r="D77" s="41">
        <v>0.61973049999999996</v>
      </c>
    </row>
    <row r="78" spans="2:6" x14ac:dyDescent="0.25">
      <c r="B78" s="42" t="s">
        <v>56</v>
      </c>
      <c r="D78" s="41">
        <v>0.29511349999999997</v>
      </c>
    </row>
    <row r="79" spans="2:6" x14ac:dyDescent="0.25">
      <c r="B79" s="42" t="s">
        <v>57</v>
      </c>
      <c r="D79" s="41" t="s">
        <v>198</v>
      </c>
    </row>
    <row r="80" spans="2:6" x14ac:dyDescent="0.25">
      <c r="B80" s="42" t="s">
        <v>58</v>
      </c>
      <c r="D80" s="41">
        <v>0.73850789999999999</v>
      </c>
    </row>
    <row r="81" spans="2:4" x14ac:dyDescent="0.25">
      <c r="B81" s="42" t="s">
        <v>59</v>
      </c>
      <c r="D81" s="41">
        <v>0.44279429999999997</v>
      </c>
    </row>
    <row r="82" spans="2:4" x14ac:dyDescent="0.25">
      <c r="B82" s="42" t="s">
        <v>60</v>
      </c>
      <c r="D82" s="41">
        <v>0.1134497</v>
      </c>
    </row>
    <row r="83" spans="2:4" x14ac:dyDescent="0.25">
      <c r="B83" s="42" t="s">
        <v>61</v>
      </c>
      <c r="D83" s="41">
        <v>-0.44741409999999998</v>
      </c>
    </row>
    <row r="84" spans="2:4" x14ac:dyDescent="0.25">
      <c r="B84" s="42" t="s">
        <v>62</v>
      </c>
      <c r="D84" s="41">
        <v>0.23551050000000001</v>
      </c>
    </row>
    <row r="85" spans="2:4" x14ac:dyDescent="0.25">
      <c r="B85" s="42" t="s">
        <v>63</v>
      </c>
      <c r="D85" s="41">
        <v>0.24648239999999999</v>
      </c>
    </row>
    <row r="86" spans="2:4" x14ac:dyDescent="0.25">
      <c r="B86" s="42" t="s">
        <v>64</v>
      </c>
      <c r="D86" s="41">
        <v>0.3659232</v>
      </c>
    </row>
    <row r="87" spans="2:4" x14ac:dyDescent="0.25">
      <c r="B87" s="42" t="s">
        <v>65</v>
      </c>
      <c r="D87" s="41">
        <v>0.3084538</v>
      </c>
    </row>
    <row r="88" spans="2:4" x14ac:dyDescent="0.25">
      <c r="B88" s="42" t="s">
        <v>66</v>
      </c>
      <c r="D88" s="41" t="s">
        <v>198</v>
      </c>
    </row>
    <row r="89" spans="2:4" x14ac:dyDescent="0.25">
      <c r="B89" s="42" t="s">
        <v>67</v>
      </c>
      <c r="D89" s="41">
        <v>0.59966710000000001</v>
      </c>
    </row>
    <row r="90" spans="2:4" x14ac:dyDescent="0.25">
      <c r="B90" s="42" t="s">
        <v>68</v>
      </c>
      <c r="D90" s="41">
        <v>0.48501309999999997</v>
      </c>
    </row>
    <row r="91" spans="2:4" x14ac:dyDescent="0.25">
      <c r="B91" s="42" t="s">
        <v>69</v>
      </c>
      <c r="D91" s="41">
        <v>-2.0951600000000001E-2</v>
      </c>
    </row>
    <row r="92" spans="2:4" x14ac:dyDescent="0.25">
      <c r="B92" s="42" t="s">
        <v>70</v>
      </c>
      <c r="D92" s="41">
        <v>0.33909650000000002</v>
      </c>
    </row>
    <row r="93" spans="2:4" x14ac:dyDescent="0.25">
      <c r="B93" s="42" t="s">
        <v>71</v>
      </c>
      <c r="D93" s="41">
        <v>-2.8210300000000001E-2</v>
      </c>
    </row>
    <row r="94" spans="2:4" x14ac:dyDescent="0.25">
      <c r="B94" s="42" t="s">
        <v>72</v>
      </c>
      <c r="D94" s="41">
        <v>0.35705439999999999</v>
      </c>
    </row>
    <row r="95" spans="2:4" x14ac:dyDescent="0.25">
      <c r="B95" s="42" t="s">
        <v>73</v>
      </c>
      <c r="D95" s="41">
        <v>3.2119099999999998E-2</v>
      </c>
    </row>
    <row r="96" spans="2:4" x14ac:dyDescent="0.25">
      <c r="B96" s="42" t="s">
        <v>74</v>
      </c>
      <c r="D96" s="41">
        <v>1.5428999999999999</v>
      </c>
    </row>
    <row r="97" spans="2:4" x14ac:dyDescent="0.25">
      <c r="B97" s="42" t="s">
        <v>75</v>
      </c>
      <c r="D97" s="41">
        <v>0.38471850000000002</v>
      </c>
    </row>
    <row r="98" spans="2:4" x14ac:dyDescent="0.25">
      <c r="B98" s="42" t="s">
        <v>76</v>
      </c>
      <c r="D98" s="41">
        <v>0.65382079999999998</v>
      </c>
    </row>
    <row r="99" spans="2:4" x14ac:dyDescent="0.25">
      <c r="B99" s="42" t="s">
        <v>77</v>
      </c>
      <c r="D99" s="41">
        <v>1.155127</v>
      </c>
    </row>
    <row r="100" spans="2:4" x14ac:dyDescent="0.25">
      <c r="B100" s="42" t="s">
        <v>78</v>
      </c>
      <c r="D100" s="41">
        <v>-0.40793600000000002</v>
      </c>
    </row>
    <row r="101" spans="2:4" x14ac:dyDescent="0.25">
      <c r="B101" s="42" t="s">
        <v>79</v>
      </c>
      <c r="D101" s="41">
        <v>0.43794640000000001</v>
      </c>
    </row>
    <row r="102" spans="2:4" ht="12.75" customHeight="1" x14ac:dyDescent="0.25">
      <c r="B102" s="42" t="s">
        <v>80</v>
      </c>
      <c r="D102" s="51">
        <v>0.23053070000000001</v>
      </c>
    </row>
    <row r="103" spans="2:4" ht="12.75" customHeight="1" x14ac:dyDescent="0.25">
      <c r="B103" s="42" t="s">
        <v>81</v>
      </c>
      <c r="D103" s="51">
        <v>0.24412809999999999</v>
      </c>
    </row>
    <row r="104" spans="2:4" ht="12.75" customHeight="1" x14ac:dyDescent="0.25">
      <c r="B104" s="42" t="s">
        <v>82</v>
      </c>
      <c r="D104" s="51">
        <v>0.50432880000000002</v>
      </c>
    </row>
    <row r="105" spans="2:4" ht="12.75" customHeight="1" x14ac:dyDescent="0.25">
      <c r="B105" s="42" t="s">
        <v>83</v>
      </c>
      <c r="D105" s="51">
        <v>0.6021841</v>
      </c>
    </row>
    <row r="106" spans="2:4" x14ac:dyDescent="0.25">
      <c r="B106" s="42" t="s">
        <v>84</v>
      </c>
      <c r="D106" s="41">
        <v>0.49751620000000002</v>
      </c>
    </row>
    <row r="107" spans="2:4" x14ac:dyDescent="0.25">
      <c r="B107" s="42" t="s">
        <v>85</v>
      </c>
      <c r="D107" s="41">
        <v>0.49709500000000001</v>
      </c>
    </row>
    <row r="108" spans="2:4" x14ac:dyDescent="0.25">
      <c r="B108" s="42" t="s">
        <v>86</v>
      </c>
      <c r="D108" s="41">
        <v>0.22158410000000001</v>
      </c>
    </row>
    <row r="109" spans="2:4" x14ac:dyDescent="0.25">
      <c r="B109" s="42" t="s">
        <v>87</v>
      </c>
      <c r="D109" s="41">
        <v>-0.1160059</v>
      </c>
    </row>
    <row r="110" spans="2:4" x14ac:dyDescent="0.25">
      <c r="B110" s="42" t="s">
        <v>88</v>
      </c>
      <c r="D110" s="41">
        <v>0.34966659999999999</v>
      </c>
    </row>
    <row r="111" spans="2:4" x14ac:dyDescent="0.25">
      <c r="B111" s="42" t="s">
        <v>89</v>
      </c>
      <c r="D111" s="41">
        <v>0.300238</v>
      </c>
    </row>
    <row r="112" spans="2:4" x14ac:dyDescent="0.25">
      <c r="B112" s="42" t="s">
        <v>90</v>
      </c>
      <c r="D112" s="41">
        <v>-7.8975E-3</v>
      </c>
    </row>
    <row r="113" spans="2:4" x14ac:dyDescent="0.25">
      <c r="B113" s="42" t="s">
        <v>91</v>
      </c>
      <c r="D113" s="41">
        <v>0.3719886</v>
      </c>
    </row>
    <row r="114" spans="2:4" x14ac:dyDescent="0.25">
      <c r="B114" s="42" t="s">
        <v>92</v>
      </c>
      <c r="D114" s="41">
        <v>0.9301488</v>
      </c>
    </row>
    <row r="115" spans="2:4" x14ac:dyDescent="0.25">
      <c r="B115" s="42" t="s">
        <v>93</v>
      </c>
      <c r="D115" s="41">
        <v>0.4320176</v>
      </c>
    </row>
    <row r="116" spans="2:4" x14ac:dyDescent="0.25">
      <c r="B116" s="42" t="s">
        <v>94</v>
      </c>
      <c r="D116" s="41">
        <v>0.58665750000000005</v>
      </c>
    </row>
    <row r="117" spans="2:4" x14ac:dyDescent="0.25">
      <c r="B117" s="42" t="s">
        <v>95</v>
      </c>
      <c r="D117" s="41">
        <v>-2.1961700000000001E-2</v>
      </c>
    </row>
    <row r="118" spans="2:4" x14ac:dyDescent="0.25">
      <c r="B118" s="42" t="s">
        <v>96</v>
      </c>
      <c r="D118" s="41">
        <v>0.71525280000000002</v>
      </c>
    </row>
    <row r="119" spans="2:4" ht="13.5" thickBot="1" x14ac:dyDescent="0.3">
      <c r="B119" s="46" t="s">
        <v>97</v>
      </c>
      <c r="C119" s="53"/>
      <c r="D119" s="52">
        <v>0.30882169999999998</v>
      </c>
    </row>
  </sheetData>
  <sheetProtection sheet="1" objects="1" scenarios="1" selectLockedCells="1"/>
  <mergeCells count="8">
    <mergeCell ref="C11:D11"/>
    <mergeCell ref="C12:D12"/>
    <mergeCell ref="B2:D2"/>
    <mergeCell ref="C4:D4"/>
    <mergeCell ref="C6:D6"/>
    <mergeCell ref="C8:D8"/>
    <mergeCell ref="C9:D9"/>
    <mergeCell ref="C10:D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showErrorMessage="1" error="Please select a state from the drop down list." xr:uid="{6D54F962-99B0-4BE5-800A-DF8A36A97976}">
          <x14:formula1>
            <xm:f>'MSG Data'!$B$2:$B$53</xm:f>
          </x14:formula1>
          <xm:sqref>B5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D94A9A1B21074B80D7F2BF296A65C6" ma:contentTypeVersion="18" ma:contentTypeDescription="Create a new document." ma:contentTypeScope="" ma:versionID="fac58db0d7f61ecaa7623e48ace28335">
  <xsd:schema xmlns:xsd="http://www.w3.org/2001/XMLSchema" xmlns:xs="http://www.w3.org/2001/XMLSchema" xmlns:p="http://schemas.microsoft.com/office/2006/metadata/properties" xmlns:ns2="cd72edb4-e45c-45f4-9d63-a7e774ecc40f" xmlns:ns3="3b1535ea-af8c-4ff9-9bdc-c1f8398f1f8f" targetNamespace="http://schemas.microsoft.com/office/2006/metadata/properties" ma:root="true" ma:fieldsID="0da305348b69d830ee707075621188fc" ns2:_="" ns3:_="">
    <xsd:import namespace="cd72edb4-e45c-45f4-9d63-a7e774ecc40f"/>
    <xsd:import namespace="3b1535ea-af8c-4ff9-9bdc-c1f8398f1f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2edb4-e45c-45f4-9d63-a7e774ecc4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1da6f4-e52d-49d7-b108-9c7783d774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1535ea-af8c-4ff9-9bdc-c1f8398f1f8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3bf2cb90-115e-4132-a2b2-0c78f9600309}" ma:internalName="TaxCatchAll" ma:showField="CatchAllData" ma:web="3b1535ea-af8c-4ff9-9bdc-c1f8398f1f8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d72edb4-e45c-45f4-9d63-a7e774ecc40f">
      <Terms xmlns="http://schemas.microsoft.com/office/infopath/2007/PartnerControls"/>
    </lcf76f155ced4ddcb4097134ff3c332f>
    <TaxCatchAll xmlns="3b1535ea-af8c-4ff9-9bdc-c1f8398f1f8f" xsi:nil="true"/>
  </documentManagement>
</p:properties>
</file>

<file path=customXml/itemProps1.xml><?xml version="1.0" encoding="utf-8"?>
<ds:datastoreItem xmlns:ds="http://schemas.openxmlformats.org/officeDocument/2006/customXml" ds:itemID="{1B53444A-F575-4473-AEE4-569D01E99E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2edb4-e45c-45f4-9d63-a7e774ecc40f"/>
    <ds:schemaRef ds:uri="3b1535ea-af8c-4ff9-9bdc-c1f8398f1f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5F99B19-DAFB-4642-85FB-55AB1A8DED82}">
  <ds:schemaRefs>
    <ds:schemaRef ds:uri="http://schemas.microsoft.com/sharepoint/v3/contenttype/forms"/>
  </ds:schemaRefs>
</ds:datastoreItem>
</file>

<file path=customXml/itemProps3.xml><?xml version="1.0" encoding="utf-8"?>
<ds:datastoreItem xmlns:ds="http://schemas.openxmlformats.org/officeDocument/2006/customXml" ds:itemID="{A0FAAB47-4841-434D-AA50-86CCFC9FE3D7}">
  <ds:schemaRefs>
    <ds:schemaRef ds:uri="http://schemas.microsoft.com/office/infopath/2007/PartnerControls"/>
    <ds:schemaRef ds:uri="http://purl.org/dc/elements/1.1/"/>
    <ds:schemaRef ds:uri="cd72edb4-e45c-45f4-9d63-a7e774ecc40f"/>
    <ds:schemaRef ds:uri="http://www.w3.org/XML/1998/namespace"/>
    <ds:schemaRef ds:uri="http://schemas.microsoft.com/office/2006/documentManagement/types"/>
    <ds:schemaRef ds:uri="http://schemas.openxmlformats.org/package/2006/metadata/core-properties"/>
    <ds:schemaRef ds:uri="http://purl.org/dc/dcmitype/"/>
    <ds:schemaRef ds:uri="3b1535ea-af8c-4ff9-9bdc-c1f8398f1f8f"/>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MSG Data</vt:lpstr>
      <vt:lpstr>Q2 Emp &amp; Earn Data</vt:lpstr>
      <vt:lpstr>Q4 Emp &amp; Cred Data</vt:lpstr>
      <vt:lpstr>Est0</vt:lpstr>
      <vt:lpstr>Indicators</vt:lpstr>
      <vt:lpstr>Overview</vt:lpstr>
      <vt:lpstr>Data for Models</vt:lpstr>
      <vt:lpstr>MSG Model</vt:lpstr>
      <vt:lpstr>Q2 Emp Rate Model</vt:lpstr>
      <vt:lpstr>Med Earn Model</vt:lpstr>
      <vt:lpstr>Q4 Emp Rate Model</vt:lpstr>
      <vt:lpstr>Cred Att Model</vt:lpstr>
      <vt:lpstr>Estimate0s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Isenberg, Emily</dc:creator>
  <cp:keywords/>
  <dc:description/>
  <cp:lastModifiedBy>Rasmussen, Jeremy</cp:lastModifiedBy>
  <cp:revision/>
  <dcterms:created xsi:type="dcterms:W3CDTF">2022-04-04T15:54:37Z</dcterms:created>
  <dcterms:modified xsi:type="dcterms:W3CDTF">2022-08-25T21:49:24Z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0x0101004AD94A9A1B21074B80D7F2BF296A65C6</vt:lpwstr>
  </property>
</Properties>
</file>